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s\Documents\Dprocner 2019\Nayvacner\138nax-19tv\"/>
    </mc:Choice>
  </mc:AlternateContent>
  <bookViews>
    <workbookView xWindow="120" yWindow="120" windowWidth="15135" windowHeight="9300" tabRatio="872"/>
  </bookViews>
  <sheets>
    <sheet name="Ekamutner ev caxser" sheetId="16" r:id="rId1"/>
    <sheet name="Dramakan hosqer" sheetId="7" r:id="rId2"/>
    <sheet name="Ekamutneri hamematakan" sheetId="17" r:id="rId3"/>
    <sheet name="Dramakani hamematakan" sheetId="18" r:id="rId4"/>
    <sheet name="Deb. ev kreditor" sheetId="14" r:id="rId5"/>
    <sheet name="Ashkhatavardz" sheetId="11" r:id="rId6"/>
    <sheet name="Komunal " sheetId="13" r:id="rId7"/>
    <sheet name="Vardzakalutyun" sheetId="19" r:id="rId8"/>
    <sheet name="Лист1" sheetId="20" r:id="rId9"/>
  </sheets>
  <externalReferences>
    <externalReference r:id="rId10"/>
    <externalReference r:id="rId11"/>
    <externalReference r:id="rId12"/>
    <externalReference r:id="rId13"/>
  </externalReferences>
  <definedNames>
    <definedName name="_COMPANYNAME" localSheetId="4">'[1]Page 1'!$B$12</definedName>
    <definedName name="_COMPANYNAME" localSheetId="7">'[2]Page 1'!$B$12</definedName>
    <definedName name="_COMPANYNAME">'[3]Page 1'!$B$12</definedName>
    <definedName name="_DATE2" localSheetId="4">'[1]Page 1'!$B$17</definedName>
    <definedName name="_DATE2" localSheetId="7">'[2]Page 1'!$B$17</definedName>
    <definedName name="_DATE2">'[3]Page 1'!$B$17</definedName>
    <definedName name="_xlnm.Print_Area" localSheetId="5">Ashkhatavardz!$A$1:$N$24</definedName>
    <definedName name="_xlnm.Print_Area" localSheetId="4">'Deb. ev kreditor'!$A$1:$E$68</definedName>
    <definedName name="_xlnm.Print_Area" localSheetId="1">'Dramakan hosqer'!$A$1:$F$103</definedName>
    <definedName name="_xlnm.Print_Area" localSheetId="3">'Dramakani hamematakan'!$A$1:$E$93</definedName>
    <definedName name="_xlnm.Print_Area" localSheetId="0">'Ekamutner ev caxser'!$A$1:$F$85</definedName>
    <definedName name="_xlnm.Print_Area" localSheetId="2">'Ekamutneri hamematakan'!$A$1:$E$75</definedName>
    <definedName name="_xlnm.Print_Area" localSheetId="6">'Komunal '!$A$1:$O$36</definedName>
    <definedName name="_xlnm.Print_Area" localSheetId="7">Vardzakalutyun!$A$1:$K$20</definedName>
    <definedName name="Tab" localSheetId="3">#REF!</definedName>
    <definedName name="Tab">#REF!</definedName>
    <definedName name="Tab1CodeCol" localSheetId="3">#REF!</definedName>
    <definedName name="Tab1CodeCol" localSheetId="0">#REF!</definedName>
    <definedName name="Tab1CodeCol" localSheetId="2">#REF!</definedName>
    <definedName name="Tab1CodeCol" localSheetId="7">#REF!</definedName>
    <definedName name="Tab1CodeCol">#REF!</definedName>
    <definedName name="Tab1Col" localSheetId="3">#REF!</definedName>
    <definedName name="Tab1Col">#REF!</definedName>
    <definedName name="Tab1Col1" localSheetId="4">#REF!</definedName>
    <definedName name="Tab1Col1" localSheetId="3">#REF!</definedName>
    <definedName name="Tab1Col1" localSheetId="0">#REF!</definedName>
    <definedName name="Tab1Col1" localSheetId="2">#REF!</definedName>
    <definedName name="Tab1Col1" localSheetId="6">#REF!</definedName>
    <definedName name="Tab1Col1" localSheetId="7">#REF!</definedName>
    <definedName name="Tab1Col1">#REF!</definedName>
    <definedName name="Tab1ColLast" localSheetId="4">#REF!</definedName>
    <definedName name="Tab1ColLast" localSheetId="3">#REF!</definedName>
    <definedName name="Tab1ColLast" localSheetId="0">#REF!</definedName>
    <definedName name="Tab1ColLast" localSheetId="2">#REF!</definedName>
    <definedName name="Tab1ColLast" localSheetId="6">#REF!</definedName>
    <definedName name="Tab1ColLast" localSheetId="7">#REF!</definedName>
    <definedName name="Tab1ColLast">#REF!</definedName>
    <definedName name="Tab1Row1" localSheetId="4">#REF!</definedName>
    <definedName name="Tab1Row1" localSheetId="3">#REF!</definedName>
    <definedName name="Tab1Row1" localSheetId="0">#REF!</definedName>
    <definedName name="Tab1Row1" localSheetId="2">#REF!</definedName>
    <definedName name="Tab1Row1" localSheetId="6">#REF!</definedName>
    <definedName name="Tab1Row1">#REF!</definedName>
    <definedName name="Tab1RowCode" localSheetId="4">#REF!</definedName>
    <definedName name="Tab1RowCode" localSheetId="3">#REF!</definedName>
    <definedName name="Tab1RowCode" localSheetId="0">#REF!</definedName>
    <definedName name="Tab1RowCode" localSheetId="2">#REF!</definedName>
    <definedName name="Tab1RowCode" localSheetId="6">#REF!</definedName>
    <definedName name="Tab1RowCode">#REF!</definedName>
    <definedName name="Tab1RowLast" localSheetId="4">#REF!</definedName>
    <definedName name="Tab1RowLast" localSheetId="3">#REF!</definedName>
    <definedName name="Tab1RowLast" localSheetId="0">#REF!</definedName>
    <definedName name="Tab1RowLast" localSheetId="2">#REF!</definedName>
    <definedName name="Tab1RowLast" localSheetId="6">#REF!</definedName>
    <definedName name="Tab1RowLast">#REF!</definedName>
    <definedName name="Tab2CodeCol" localSheetId="4">#REF!</definedName>
    <definedName name="Tab2CodeCol" localSheetId="3">#REF!</definedName>
    <definedName name="Tab2CodeCol" localSheetId="0">#REF!</definedName>
    <definedName name="Tab2CodeCol" localSheetId="2">#REF!</definedName>
    <definedName name="Tab2CodeCol" localSheetId="6">#REF!</definedName>
    <definedName name="Tab2CodeCol">#REF!</definedName>
    <definedName name="Tab2Col1" localSheetId="4">#REF!</definedName>
    <definedName name="Tab2Col1" localSheetId="3">#REF!</definedName>
    <definedName name="Tab2Col1" localSheetId="0">#REF!</definedName>
    <definedName name="Tab2Col1" localSheetId="2">#REF!</definedName>
    <definedName name="Tab2Col1" localSheetId="6">#REF!</definedName>
    <definedName name="Tab2Col1">#REF!</definedName>
    <definedName name="Tab2ColLast" localSheetId="4">#REF!</definedName>
    <definedName name="Tab2ColLast" localSheetId="3">#REF!</definedName>
    <definedName name="Tab2ColLast" localSheetId="0">#REF!</definedName>
    <definedName name="Tab2ColLast" localSheetId="2">#REF!</definedName>
    <definedName name="Tab2ColLast" localSheetId="6">#REF!</definedName>
    <definedName name="Tab2ColLast">#REF!</definedName>
    <definedName name="Tab2Row1" localSheetId="4">#REF!</definedName>
    <definedName name="Tab2Row1" localSheetId="3">#REF!</definedName>
    <definedName name="Tab2Row1" localSheetId="0">#REF!</definedName>
    <definedName name="Tab2Row1" localSheetId="2">#REF!</definedName>
    <definedName name="Tab2Row1" localSheetId="6">#REF!</definedName>
    <definedName name="Tab2Row1">#REF!</definedName>
    <definedName name="Tab2RowCode" localSheetId="4">#REF!</definedName>
    <definedName name="Tab2RowCode" localSheetId="3">#REF!</definedName>
    <definedName name="Tab2RowCode" localSheetId="0">#REF!</definedName>
    <definedName name="Tab2RowCode" localSheetId="2">#REF!</definedName>
    <definedName name="Tab2RowCode" localSheetId="6">#REF!</definedName>
    <definedName name="Tab2RowCode">#REF!</definedName>
    <definedName name="Tab2RowLast" localSheetId="4">#REF!</definedName>
    <definedName name="Tab2RowLast" localSheetId="3">#REF!</definedName>
    <definedName name="Tab2RowLast" localSheetId="0">#REF!</definedName>
    <definedName name="Tab2RowLast" localSheetId="2">#REF!</definedName>
    <definedName name="Tab2RowLast" localSheetId="6">#REF!</definedName>
    <definedName name="Tab2RowLast">#REF!</definedName>
    <definedName name="Tab3CodeCol" localSheetId="4">'[4]5'!#REF!</definedName>
    <definedName name="Tab3CodeCol" localSheetId="3">#REF!</definedName>
    <definedName name="Tab3CodeCol" localSheetId="0">#REF!</definedName>
    <definedName name="Tab3CodeCol" localSheetId="2">#REF!</definedName>
    <definedName name="Tab3CodeCol" localSheetId="7">#REF!</definedName>
    <definedName name="Tab3CodeCol">#REF!</definedName>
    <definedName name="Tab3Col1" localSheetId="4">'[4]5'!#REF!</definedName>
    <definedName name="Tab3Col1" localSheetId="3">#REF!</definedName>
    <definedName name="Tab3Col1" localSheetId="0">#REF!</definedName>
    <definedName name="Tab3Col1" localSheetId="2">#REF!</definedName>
    <definedName name="Tab3Col1" localSheetId="7">#REF!</definedName>
    <definedName name="Tab3Col1">#REF!</definedName>
    <definedName name="Tab3ColLast" localSheetId="4">'[4]5'!#REF!</definedName>
    <definedName name="Tab3ColLast" localSheetId="3">#REF!</definedName>
    <definedName name="Tab3ColLast" localSheetId="0">#REF!</definedName>
    <definedName name="Tab3ColLast" localSheetId="2">#REF!</definedName>
    <definedName name="Tab3ColLast" localSheetId="7">#REF!</definedName>
    <definedName name="Tab3ColLast">#REF!</definedName>
    <definedName name="Tab3Row1" localSheetId="4">'[4]5'!#REF!</definedName>
    <definedName name="Tab3Row1" localSheetId="3">#REF!</definedName>
    <definedName name="Tab3Row1" localSheetId="0">#REF!</definedName>
    <definedName name="Tab3Row1" localSheetId="2">#REF!</definedName>
    <definedName name="Tab3Row1" localSheetId="7">#REF!</definedName>
    <definedName name="Tab3Row1">#REF!</definedName>
    <definedName name="Tab3RowLast" localSheetId="4">'[4]5'!#REF!</definedName>
    <definedName name="Tab3RowLast" localSheetId="3">#REF!</definedName>
    <definedName name="Tab3RowLast" localSheetId="0">#REF!</definedName>
    <definedName name="Tab3RowLast" localSheetId="2">#REF!</definedName>
    <definedName name="Tab3RowLast" localSheetId="7">#REF!</definedName>
    <definedName name="Tab3RowLast">#REF!</definedName>
    <definedName name="Tab4CodeCol" localSheetId="4">'[4]5'!#REF!</definedName>
    <definedName name="Tab4CodeCol" localSheetId="3">#REF!</definedName>
    <definedName name="Tab4CodeCol" localSheetId="0">#REF!</definedName>
    <definedName name="Tab4CodeCol" localSheetId="2">#REF!</definedName>
    <definedName name="Tab4CodeCol" localSheetId="7">#REF!</definedName>
    <definedName name="Tab4CodeCol">#REF!</definedName>
    <definedName name="Tab4Col1" localSheetId="4">'[4]5'!#REF!</definedName>
    <definedName name="Tab4Col1" localSheetId="3">#REF!</definedName>
    <definedName name="Tab4Col1" localSheetId="0">#REF!</definedName>
    <definedName name="Tab4Col1" localSheetId="2">#REF!</definedName>
    <definedName name="Tab4Col1" localSheetId="7">#REF!</definedName>
    <definedName name="Tab4Col1">#REF!</definedName>
    <definedName name="Tab4ColLast" localSheetId="4">'[4]5'!#REF!</definedName>
    <definedName name="Tab4ColLast" localSheetId="3">#REF!</definedName>
    <definedName name="Tab4ColLast" localSheetId="0">#REF!</definedName>
    <definedName name="Tab4ColLast" localSheetId="2">#REF!</definedName>
    <definedName name="Tab4ColLast" localSheetId="7">#REF!</definedName>
    <definedName name="Tab4ColLast">#REF!</definedName>
    <definedName name="Tab4Row1" localSheetId="4">'[4]5'!#REF!</definedName>
    <definedName name="Tab4Row1" localSheetId="3">#REF!</definedName>
    <definedName name="Tab4Row1" localSheetId="0">#REF!</definedName>
    <definedName name="Tab4Row1" localSheetId="2">#REF!</definedName>
    <definedName name="Tab4Row1" localSheetId="7">#REF!</definedName>
    <definedName name="Tab4Row1">#REF!</definedName>
    <definedName name="Tab4RowLast" localSheetId="4">'[4]5'!#REF!</definedName>
    <definedName name="Tab4RowLast" localSheetId="3">#REF!</definedName>
    <definedName name="Tab4RowLast" localSheetId="0">#REF!</definedName>
    <definedName name="Tab4RowLast" localSheetId="2">#REF!</definedName>
    <definedName name="Tab4RowLast" localSheetId="7">#REF!</definedName>
    <definedName name="Tab4RowLast">#REF!</definedName>
    <definedName name="Tab5CodeCol" localSheetId="4">'[4]5'!#REF!</definedName>
    <definedName name="Tab5CodeCol" localSheetId="3">#REF!</definedName>
    <definedName name="Tab5CodeCol" localSheetId="0">#REF!</definedName>
    <definedName name="Tab5CodeCol" localSheetId="2">#REF!</definedName>
    <definedName name="Tab5CodeCol" localSheetId="7">#REF!</definedName>
    <definedName name="Tab5CodeCol">#REF!</definedName>
    <definedName name="Tab5Col1" localSheetId="4">'[4]5'!#REF!</definedName>
    <definedName name="Tab5Col1" localSheetId="3">#REF!</definedName>
    <definedName name="Tab5Col1" localSheetId="0">#REF!</definedName>
    <definedName name="Tab5Col1" localSheetId="2">#REF!</definedName>
    <definedName name="Tab5Col1" localSheetId="7">#REF!</definedName>
    <definedName name="Tab5Col1">#REF!</definedName>
    <definedName name="Tab5ColLast" localSheetId="4">'[4]5'!#REF!</definedName>
    <definedName name="Tab5ColLast" localSheetId="3">#REF!</definedName>
    <definedName name="Tab5ColLast" localSheetId="0">#REF!</definedName>
    <definedName name="Tab5ColLast" localSheetId="2">#REF!</definedName>
    <definedName name="Tab5ColLast" localSheetId="7">#REF!</definedName>
    <definedName name="Tab5ColLast">#REF!</definedName>
    <definedName name="Tab5Row1" localSheetId="4">'[4]5'!#REF!</definedName>
    <definedName name="Tab5Row1" localSheetId="3">#REF!</definedName>
    <definedName name="Tab5Row1" localSheetId="0">#REF!</definedName>
    <definedName name="Tab5Row1" localSheetId="2">#REF!</definedName>
    <definedName name="Tab5Row1" localSheetId="7">#REF!</definedName>
    <definedName name="Tab5Row1">#REF!</definedName>
    <definedName name="Tab5RowLast" localSheetId="4">'[4]5'!#REF!</definedName>
    <definedName name="Tab5RowLast" localSheetId="3">#REF!</definedName>
    <definedName name="Tab5RowLast" localSheetId="0">#REF!</definedName>
    <definedName name="Tab5RowLast" localSheetId="2">#REF!</definedName>
    <definedName name="Tab5RowLast" localSheetId="7">#REF!</definedName>
    <definedName name="Tab5RowLast">#REF!</definedName>
    <definedName name="Tab6CodeCol" localSheetId="4">'[4]5'!#REF!</definedName>
    <definedName name="Tab6CodeCol" localSheetId="3">#REF!</definedName>
    <definedName name="Tab6CodeCol" localSheetId="0">#REF!</definedName>
    <definedName name="Tab6CodeCol" localSheetId="2">#REF!</definedName>
    <definedName name="Tab6CodeCol" localSheetId="7">#REF!</definedName>
    <definedName name="Tab6CodeCol">#REF!</definedName>
    <definedName name="Tab6Col1" localSheetId="4">'[4]5'!#REF!</definedName>
    <definedName name="Tab6Col1" localSheetId="3">#REF!</definedName>
    <definedName name="Tab6Col1" localSheetId="0">#REF!</definedName>
    <definedName name="Tab6Col1" localSheetId="2">#REF!</definedName>
    <definedName name="Tab6Col1" localSheetId="7">#REF!</definedName>
    <definedName name="Tab6Col1">#REF!</definedName>
    <definedName name="Tab6ColLast" localSheetId="4">'[4]5'!#REF!</definedName>
    <definedName name="Tab6ColLast" localSheetId="3">#REF!</definedName>
    <definedName name="Tab6ColLast" localSheetId="0">#REF!</definedName>
    <definedName name="Tab6ColLast" localSheetId="2">#REF!</definedName>
    <definedName name="Tab6ColLast" localSheetId="7">#REF!</definedName>
    <definedName name="Tab6ColLast">#REF!</definedName>
    <definedName name="Tab6Row1" localSheetId="4">'[4]5'!#REF!</definedName>
    <definedName name="Tab6Row1" localSheetId="3">#REF!</definedName>
    <definedName name="Tab6Row1" localSheetId="0">#REF!</definedName>
    <definedName name="Tab6Row1" localSheetId="2">#REF!</definedName>
    <definedName name="Tab6Row1" localSheetId="7">#REF!</definedName>
    <definedName name="Tab6Row1">#REF!</definedName>
    <definedName name="Tab6RowLast" localSheetId="4">'[4]5'!#REF!</definedName>
    <definedName name="Tab6RowLast" localSheetId="3">#REF!</definedName>
    <definedName name="Tab6RowLast" localSheetId="0">#REF!</definedName>
    <definedName name="Tab6RowLast" localSheetId="2">#REF!</definedName>
    <definedName name="Tab6RowLast" localSheetId="7">#REF!</definedName>
    <definedName name="Tab6RowLast">#REF!</definedName>
    <definedName name="Tab7CodeCol" localSheetId="4">#REF!</definedName>
    <definedName name="Tab7CodeCol" localSheetId="3">#REF!</definedName>
    <definedName name="Tab7CodeCol" localSheetId="0">#REF!</definedName>
    <definedName name="Tab7CodeCol" localSheetId="2">#REF!</definedName>
    <definedName name="Tab7CodeCol" localSheetId="6">#REF!</definedName>
    <definedName name="Tab7CodeCol">#REF!</definedName>
    <definedName name="Tab7Col1" localSheetId="4">#REF!</definedName>
    <definedName name="Tab7Col1" localSheetId="3">#REF!</definedName>
    <definedName name="Tab7Col1" localSheetId="0">#REF!</definedName>
    <definedName name="Tab7Col1" localSheetId="2">#REF!</definedName>
    <definedName name="Tab7Col1" localSheetId="6">#REF!</definedName>
    <definedName name="Tab7Col1">#REF!</definedName>
    <definedName name="Tab7ColLast" localSheetId="4">#REF!</definedName>
    <definedName name="Tab7ColLast" localSheetId="3">#REF!</definedName>
    <definedName name="Tab7ColLast" localSheetId="0">#REF!</definedName>
    <definedName name="Tab7ColLast" localSheetId="2">#REF!</definedName>
    <definedName name="Tab7ColLast" localSheetId="6">#REF!</definedName>
    <definedName name="Tab7ColLast">#REF!</definedName>
    <definedName name="Tab7Row1" localSheetId="4">#REF!</definedName>
    <definedName name="Tab7Row1" localSheetId="3">#REF!</definedName>
    <definedName name="Tab7Row1" localSheetId="0">#REF!</definedName>
    <definedName name="Tab7Row1" localSheetId="2">#REF!</definedName>
    <definedName name="Tab7Row1" localSheetId="6">#REF!</definedName>
    <definedName name="Tab7Row1">#REF!</definedName>
    <definedName name="Tab7RowCode" localSheetId="4">#REF!</definedName>
    <definedName name="Tab7RowCode" localSheetId="3">#REF!</definedName>
    <definedName name="Tab7RowCode" localSheetId="0">#REF!</definedName>
    <definedName name="Tab7RowCode" localSheetId="2">#REF!</definedName>
    <definedName name="Tab7RowCode" localSheetId="6">#REF!</definedName>
    <definedName name="Tab7RowCode">#REF!</definedName>
    <definedName name="Tab7RowLast" localSheetId="4">#REF!</definedName>
    <definedName name="Tab7RowLast" localSheetId="3">#REF!</definedName>
    <definedName name="Tab7RowLast" localSheetId="0">#REF!</definedName>
    <definedName name="Tab7RowLast" localSheetId="2">#REF!</definedName>
    <definedName name="Tab7RowLast" localSheetId="6">#REF!</definedName>
    <definedName name="Tab7RowLast">#REF!</definedName>
  </definedNames>
  <calcPr calcId="152511"/>
</workbook>
</file>

<file path=xl/calcChain.xml><?xml version="1.0" encoding="utf-8"?>
<calcChain xmlns="http://schemas.openxmlformats.org/spreadsheetml/2006/main">
  <c r="B85" i="18" l="1"/>
  <c r="F92" i="7"/>
  <c r="F31" i="7"/>
  <c r="F35" i="7"/>
  <c r="F34" i="7"/>
  <c r="F35" i="16"/>
  <c r="D53" i="14"/>
  <c r="D52" i="14"/>
  <c r="D29" i="14"/>
  <c r="D7" i="14"/>
  <c r="D34" i="14" s="1"/>
  <c r="G10" i="16" l="1"/>
  <c r="F21" i="7"/>
  <c r="H13" i="7"/>
  <c r="D21" i="7"/>
  <c r="D24" i="7"/>
  <c r="E24" i="7"/>
  <c r="L14" i="7"/>
  <c r="K14" i="7"/>
  <c r="H14" i="7"/>
  <c r="J14" i="7"/>
  <c r="I14" i="7"/>
  <c r="F27" i="13" l="1"/>
  <c r="F20" i="16" s="1"/>
  <c r="J20" i="13"/>
  <c r="F36" i="16"/>
  <c r="E23" i="13"/>
  <c r="E19" i="13"/>
  <c r="F23" i="13"/>
  <c r="F20" i="13"/>
  <c r="F18" i="13"/>
  <c r="E18" i="13"/>
  <c r="E10" i="11"/>
  <c r="C7" i="11"/>
  <c r="D10" i="11" l="1"/>
  <c r="A8" i="7"/>
  <c r="G14" i="11" l="1"/>
  <c r="N7" i="11" s="1"/>
  <c r="D77" i="7"/>
  <c r="E77" i="7"/>
  <c r="L18" i="13"/>
  <c r="J18" i="13"/>
  <c r="I18" i="13"/>
  <c r="J17" i="13"/>
  <c r="I17" i="13"/>
  <c r="F17" i="13"/>
  <c r="E17" i="13"/>
  <c r="C15" i="11"/>
  <c r="H14" i="11"/>
  <c r="D48" i="17"/>
  <c r="N8" i="11"/>
  <c r="N15" i="11" l="1"/>
  <c r="N16" i="11"/>
  <c r="N14" i="11"/>
  <c r="N17" i="11"/>
  <c r="D58" i="18" l="1"/>
  <c r="E58" i="18" s="1"/>
  <c r="D59" i="17"/>
  <c r="E59" i="17" s="1"/>
  <c r="D54" i="18"/>
  <c r="D55" i="18"/>
  <c r="C53" i="17"/>
  <c r="D57" i="17"/>
  <c r="D58" i="17"/>
  <c r="D60" i="17"/>
  <c r="D76" i="18"/>
  <c r="D66" i="17"/>
  <c r="D21" i="17" s="1"/>
  <c r="D85" i="18"/>
  <c r="D84" i="18"/>
  <c r="D82" i="18"/>
  <c r="D81" i="18"/>
  <c r="D80" i="18"/>
  <c r="D78" i="18"/>
  <c r="D77" i="18"/>
  <c r="D75" i="18"/>
  <c r="D74" i="18"/>
  <c r="D73" i="18"/>
  <c r="D72" i="18"/>
  <c r="D71" i="18"/>
  <c r="D67" i="18"/>
  <c r="D66" i="18"/>
  <c r="D65" i="18"/>
  <c r="E65" i="18" s="1"/>
  <c r="D64" i="18"/>
  <c r="D62" i="18"/>
  <c r="D61" i="18"/>
  <c r="D60" i="18"/>
  <c r="D57" i="18"/>
  <c r="D56" i="18"/>
  <c r="D53" i="18"/>
  <c r="D51" i="18"/>
  <c r="D50" i="18"/>
  <c r="D48" i="18"/>
  <c r="D47" i="18"/>
  <c r="D46" i="18"/>
  <c r="D45" i="18"/>
  <c r="D44" i="18"/>
  <c r="D43" i="18"/>
  <c r="D42" i="18"/>
  <c r="D41" i="18"/>
  <c r="D39" i="18"/>
  <c r="D38" i="18"/>
  <c r="D37" i="18"/>
  <c r="D36" i="18"/>
  <c r="D35" i="18"/>
  <c r="D34" i="18"/>
  <c r="D33" i="18"/>
  <c r="D31" i="18"/>
  <c r="D28" i="18"/>
  <c r="D27" i="18"/>
  <c r="D25" i="18"/>
  <c r="D21" i="18"/>
  <c r="D20" i="18"/>
  <c r="D19" i="18"/>
  <c r="D18" i="18"/>
  <c r="D17" i="18"/>
  <c r="D16" i="18"/>
  <c r="D14" i="18"/>
  <c r="D13" i="18"/>
  <c r="D12" i="18"/>
  <c r="D11" i="18"/>
  <c r="D10" i="18"/>
  <c r="D8" i="18"/>
  <c r="D6" i="18"/>
  <c r="F57" i="16"/>
  <c r="D67" i="17"/>
  <c r="D65" i="17"/>
  <c r="D64" i="17"/>
  <c r="D63" i="17"/>
  <c r="E63" i="17" s="1"/>
  <c r="D62" i="17"/>
  <c r="D56" i="17"/>
  <c r="D55" i="17"/>
  <c r="D54" i="17"/>
  <c r="D52" i="17"/>
  <c r="D51" i="17"/>
  <c r="D50" i="17" s="1"/>
  <c r="D49" i="17"/>
  <c r="D47" i="17"/>
  <c r="D46" i="17"/>
  <c r="D45" i="17"/>
  <c r="D44" i="17"/>
  <c r="D43" i="17"/>
  <c r="D42" i="17"/>
  <c r="D40" i="17"/>
  <c r="D39" i="17"/>
  <c r="D38" i="17"/>
  <c r="D37" i="17"/>
  <c r="D36" i="17"/>
  <c r="D35" i="17"/>
  <c r="D34" i="17"/>
  <c r="D32" i="17"/>
  <c r="D29" i="17"/>
  <c r="D28" i="17"/>
  <c r="D26" i="17"/>
  <c r="D22" i="17"/>
  <c r="D19" i="17"/>
  <c r="D18" i="17"/>
  <c r="D17" i="17"/>
  <c r="D16" i="17"/>
  <c r="D15" i="17"/>
  <c r="D13" i="17"/>
  <c r="D12" i="17"/>
  <c r="D11" i="17"/>
  <c r="D10" i="17"/>
  <c r="D9" i="17"/>
  <c r="D7" i="17"/>
  <c r="C63" i="18"/>
  <c r="C61" i="17"/>
  <c r="F70" i="7"/>
  <c r="C70" i="7"/>
  <c r="F68" i="16"/>
  <c r="D63" i="18" l="1"/>
  <c r="E63" i="18"/>
  <c r="D41" i="17"/>
  <c r="D8" i="17"/>
  <c r="N9" i="11" l="1"/>
  <c r="D24" i="18" s="1"/>
  <c r="D25" i="17" l="1"/>
  <c r="C21" i="17"/>
  <c r="F26" i="16"/>
  <c r="F19" i="16"/>
  <c r="L19" i="13"/>
  <c r="K19" i="13"/>
  <c r="C19" i="13"/>
  <c r="D19" i="13"/>
  <c r="F19" i="13"/>
  <c r="J19" i="13"/>
  <c r="G19" i="13"/>
  <c r="H19" i="13"/>
  <c r="I19" i="13"/>
  <c r="E57" i="18"/>
  <c r="C8" i="17"/>
  <c r="E11" i="17"/>
  <c r="D70" i="18"/>
  <c r="C70" i="18"/>
  <c r="F77" i="7"/>
  <c r="C77" i="7"/>
  <c r="C76" i="7" s="1"/>
  <c r="D16" i="7"/>
  <c r="E16" i="7"/>
  <c r="F16" i="7"/>
  <c r="C16" i="7"/>
  <c r="C59" i="18"/>
  <c r="F13" i="16"/>
  <c r="C9" i="18"/>
  <c r="D9" i="18"/>
  <c r="E12" i="18"/>
  <c r="D83" i="18"/>
  <c r="C83" i="18"/>
  <c r="E85" i="18"/>
  <c r="D90" i="7"/>
  <c r="E90" i="7"/>
  <c r="F90" i="7"/>
  <c r="C90" i="7"/>
  <c r="H14" i="19"/>
  <c r="J9" i="19"/>
  <c r="J10" i="19"/>
  <c r="J11" i="19"/>
  <c r="J12" i="19"/>
  <c r="J8" i="19"/>
  <c r="I14" i="19"/>
  <c r="G14" i="19"/>
  <c r="J13" i="19"/>
  <c r="J7" i="19"/>
  <c r="J14" i="19" l="1"/>
  <c r="D69" i="18"/>
  <c r="C69" i="18"/>
  <c r="D76" i="7"/>
  <c r="E76" i="7"/>
  <c r="F76" i="7"/>
  <c r="N8" i="13"/>
  <c r="M7" i="13"/>
  <c r="M25" i="13"/>
  <c r="F25" i="13"/>
  <c r="N12" i="13"/>
  <c r="N16" i="13"/>
  <c r="N13" i="13"/>
  <c r="N7" i="13"/>
  <c r="O7" i="13" l="1"/>
  <c r="E6" i="18"/>
  <c r="E8" i="18"/>
  <c r="E10" i="18"/>
  <c r="E11" i="18"/>
  <c r="E13" i="18"/>
  <c r="E14" i="18"/>
  <c r="E16" i="18"/>
  <c r="E17" i="18"/>
  <c r="E18" i="18"/>
  <c r="E19" i="18"/>
  <c r="E20" i="18"/>
  <c r="E21" i="18"/>
  <c r="E24" i="18"/>
  <c r="E25" i="18"/>
  <c r="E27" i="18"/>
  <c r="E28" i="18"/>
  <c r="E31" i="18"/>
  <c r="E33" i="18"/>
  <c r="E34" i="18"/>
  <c r="E35" i="18"/>
  <c r="E36" i="18"/>
  <c r="E37" i="18"/>
  <c r="E38" i="18"/>
  <c r="E39" i="18"/>
  <c r="E41" i="18"/>
  <c r="E42" i="18"/>
  <c r="E43" i="18"/>
  <c r="E44" i="18"/>
  <c r="E45" i="18"/>
  <c r="E46" i="18"/>
  <c r="E47" i="18"/>
  <c r="E48" i="18"/>
  <c r="E50" i="18"/>
  <c r="E51" i="18"/>
  <c r="E53" i="18"/>
  <c r="E54" i="18"/>
  <c r="E55" i="18"/>
  <c r="E56" i="18"/>
  <c r="E60" i="18"/>
  <c r="E61" i="18"/>
  <c r="E62" i="18"/>
  <c r="E64" i="18"/>
  <c r="E66" i="18"/>
  <c r="E67" i="18"/>
  <c r="E70" i="18"/>
  <c r="E71" i="18"/>
  <c r="E72" i="18"/>
  <c r="E73" i="18"/>
  <c r="E74" i="18"/>
  <c r="E75" i="18"/>
  <c r="E76" i="18"/>
  <c r="E78" i="18"/>
  <c r="E77" i="18"/>
  <c r="E80" i="18"/>
  <c r="E81" i="18"/>
  <c r="E82" i="18"/>
  <c r="E84" i="18"/>
  <c r="E83" i="18"/>
  <c r="D79" i="18"/>
  <c r="D68" i="18" s="1"/>
  <c r="C79" i="18"/>
  <c r="E69" i="18"/>
  <c r="D59" i="18"/>
  <c r="E59" i="18" s="1"/>
  <c r="D52" i="18"/>
  <c r="C52" i="18"/>
  <c r="D49" i="18"/>
  <c r="C49" i="18"/>
  <c r="D40" i="18"/>
  <c r="C40" i="18"/>
  <c r="D32" i="18"/>
  <c r="C32" i="18"/>
  <c r="C29" i="18"/>
  <c r="D26" i="18"/>
  <c r="C26" i="18"/>
  <c r="D15" i="18"/>
  <c r="D7" i="18" s="1"/>
  <c r="C15" i="18"/>
  <c r="E9" i="18"/>
  <c r="E35" i="17"/>
  <c r="E56" i="17"/>
  <c r="E67" i="17"/>
  <c r="E66" i="17"/>
  <c r="E65" i="17"/>
  <c r="E58" i="17"/>
  <c r="E46" i="17"/>
  <c r="E7" i="17"/>
  <c r="E9" i="17"/>
  <c r="E10" i="17"/>
  <c r="E12" i="17"/>
  <c r="E13" i="17"/>
  <c r="E15" i="17"/>
  <c r="E16" i="17"/>
  <c r="E17" i="17"/>
  <c r="E18" i="17"/>
  <c r="E19" i="17"/>
  <c r="E21" i="17"/>
  <c r="E22" i="17"/>
  <c r="E25" i="17"/>
  <c r="E26" i="17"/>
  <c r="E28" i="17"/>
  <c r="E29" i="17"/>
  <c r="E32" i="17"/>
  <c r="E34" i="17"/>
  <c r="E36" i="17"/>
  <c r="E37" i="17"/>
  <c r="E38" i="17"/>
  <c r="E39" i="17"/>
  <c r="E40" i="17"/>
  <c r="E42" i="17"/>
  <c r="E43" i="17"/>
  <c r="E44" i="17"/>
  <c r="E45" i="17"/>
  <c r="E47" i="17"/>
  <c r="E48" i="17"/>
  <c r="E49" i="17"/>
  <c r="E51" i="17"/>
  <c r="E52" i="17"/>
  <c r="E54" i="17"/>
  <c r="E55" i="17"/>
  <c r="E57" i="17"/>
  <c r="E60" i="17"/>
  <c r="E62" i="17"/>
  <c r="E64" i="17"/>
  <c r="C50" i="17"/>
  <c r="C41" i="17"/>
  <c r="C33" i="17"/>
  <c r="C30" i="17"/>
  <c r="C27" i="17"/>
  <c r="C20" i="17"/>
  <c r="C14" i="17"/>
  <c r="D61" i="17"/>
  <c r="E61" i="17" s="1"/>
  <c r="D53" i="17"/>
  <c r="E53" i="17" s="1"/>
  <c r="E41" i="17"/>
  <c r="D33" i="17"/>
  <c r="E33" i="17" s="1"/>
  <c r="D27" i="17"/>
  <c r="D20" i="17"/>
  <c r="D14" i="17"/>
  <c r="E8" i="17"/>
  <c r="C39" i="7"/>
  <c r="F34" i="16"/>
  <c r="C86" i="7"/>
  <c r="C75" i="7" s="1"/>
  <c r="D86" i="7"/>
  <c r="E86" i="7"/>
  <c r="F86" i="7"/>
  <c r="F75" i="7" s="1"/>
  <c r="F25" i="16"/>
  <c r="F60" i="16"/>
  <c r="F48" i="16"/>
  <c r="F40" i="16"/>
  <c r="D22" i="7"/>
  <c r="E22" i="7"/>
  <c r="F22" i="7"/>
  <c r="C22" i="7"/>
  <c r="C14" i="7" s="1"/>
  <c r="E20" i="17" l="1"/>
  <c r="C6" i="17"/>
  <c r="C23" i="18"/>
  <c r="C24" i="17"/>
  <c r="C68" i="17" s="1"/>
  <c r="E79" i="18"/>
  <c r="E52" i="18"/>
  <c r="E49" i="18"/>
  <c r="E40" i="18"/>
  <c r="C68" i="18"/>
  <c r="E68" i="18" s="1"/>
  <c r="E32" i="18"/>
  <c r="E50" i="17"/>
  <c r="E15" i="18"/>
  <c r="E14" i="17"/>
  <c r="E26" i="18"/>
  <c r="C22" i="18"/>
  <c r="C7" i="18"/>
  <c r="E27" i="17"/>
  <c r="E75" i="7"/>
  <c r="D75" i="7"/>
  <c r="D14" i="7"/>
  <c r="E14" i="7"/>
  <c r="F14" i="7"/>
  <c r="C47" i="7"/>
  <c r="D47" i="7"/>
  <c r="E47" i="7"/>
  <c r="F47" i="7"/>
  <c r="C86" i="18" l="1"/>
  <c r="E7" i="18"/>
  <c r="D59" i="7"/>
  <c r="E59" i="7"/>
  <c r="F59" i="7"/>
  <c r="C59" i="7"/>
  <c r="D56" i="7"/>
  <c r="E56" i="7"/>
  <c r="F56" i="7"/>
  <c r="C56" i="7"/>
  <c r="D36" i="7"/>
  <c r="E36" i="7"/>
  <c r="C36" i="7"/>
  <c r="D33" i="7"/>
  <c r="E33" i="7"/>
  <c r="F33" i="7"/>
  <c r="C33" i="7"/>
  <c r="D66" i="7"/>
  <c r="E66" i="7"/>
  <c r="F66" i="7"/>
  <c r="C66" i="7"/>
  <c r="C30" i="7" l="1"/>
  <c r="D70" i="7"/>
  <c r="E70" i="7"/>
  <c r="M38" i="13" l="1"/>
  <c r="J25" i="13"/>
  <c r="M27" i="13" s="1"/>
  <c r="M16" i="13"/>
  <c r="O16" i="13" s="1"/>
  <c r="M13" i="13"/>
  <c r="O13" i="13" s="1"/>
  <c r="M12" i="13"/>
  <c r="O12" i="13" s="1"/>
  <c r="N11" i="13"/>
  <c r="F26" i="13"/>
  <c r="M8" i="13" l="1"/>
  <c r="M9" i="13"/>
  <c r="N9" i="13"/>
  <c r="M10" i="13"/>
  <c r="N10" i="13"/>
  <c r="M14" i="13"/>
  <c r="N14" i="13"/>
  <c r="M15" i="13"/>
  <c r="N15" i="13"/>
  <c r="M17" i="13"/>
  <c r="N17" i="13"/>
  <c r="N18" i="13"/>
  <c r="M18" i="13"/>
  <c r="M11" i="13"/>
  <c r="O11" i="13" s="1"/>
  <c r="J26" i="13"/>
  <c r="O17" i="13" l="1"/>
  <c r="O15" i="13"/>
  <c r="O10" i="13"/>
  <c r="O14" i="13"/>
  <c r="M19" i="13"/>
  <c r="O9" i="13"/>
  <c r="N19" i="13"/>
  <c r="N20" i="13" s="1"/>
  <c r="F37" i="7" s="1"/>
  <c r="O8" i="13"/>
  <c r="O18" i="13"/>
  <c r="F39" i="7"/>
  <c r="D30" i="18" l="1"/>
  <c r="F36" i="7"/>
  <c r="F30" i="7" s="1"/>
  <c r="O19" i="13"/>
  <c r="O20" i="13" s="1"/>
  <c r="M20" i="13"/>
  <c r="F38" i="16" s="1"/>
  <c r="M26" i="13"/>
  <c r="D39" i="7"/>
  <c r="D30" i="7" s="1"/>
  <c r="E39" i="7"/>
  <c r="E30" i="7" s="1"/>
  <c r="E30" i="18" l="1"/>
  <c r="D29" i="18"/>
  <c r="F37" i="16"/>
  <c r="F75" i="16" s="1"/>
  <c r="D31" i="17"/>
  <c r="P20" i="13"/>
  <c r="F28" i="16"/>
  <c r="C29" i="7"/>
  <c r="C93" i="7" s="1"/>
  <c r="F29" i="7"/>
  <c r="D23" i="17" l="1"/>
  <c r="F29" i="16"/>
  <c r="G75" i="16" s="1"/>
  <c r="E31" i="17"/>
  <c r="D30" i="17"/>
  <c r="D23" i="18"/>
  <c r="E29" i="18"/>
  <c r="D29" i="7"/>
  <c r="D93" i="7" s="1"/>
  <c r="E29" i="7"/>
  <c r="E93" i="7" s="1"/>
  <c r="F93" i="7"/>
  <c r="E30" i="17" l="1"/>
  <c r="D24" i="17"/>
  <c r="E24" i="17" s="1"/>
  <c r="D22" i="18"/>
  <c r="E23" i="18"/>
  <c r="E23" i="17"/>
  <c r="D6" i="17"/>
  <c r="D86" i="18" l="1"/>
  <c r="E86" i="18" s="1"/>
  <c r="E22" i="18"/>
  <c r="D68" i="17"/>
  <c r="E68" i="17" s="1"/>
  <c r="E6" i="17"/>
</calcChain>
</file>

<file path=xl/sharedStrings.xml><?xml version="1.0" encoding="utf-8"?>
<sst xmlns="http://schemas.openxmlformats.org/spreadsheetml/2006/main" count="750" uniqueCount="323">
  <si>
    <t>հազ.դրամ</t>
  </si>
  <si>
    <t>Կ.Տ</t>
  </si>
  <si>
    <t>ՏՆՕՐԵՆ՝</t>
  </si>
  <si>
    <t>հ/հ</t>
  </si>
  <si>
    <t xml:space="preserve">                 </t>
  </si>
  <si>
    <t>/ անուն, ազգանուն/</t>
  </si>
  <si>
    <t>ԳԼԽԱՎՈՐ ՀԱՇՎԱՊԱՀ՝</t>
  </si>
  <si>
    <t>I</t>
  </si>
  <si>
    <t>II</t>
  </si>
  <si>
    <t>բաժանորդային վճար</t>
  </si>
  <si>
    <t>րոպեավճար</t>
  </si>
  <si>
    <t>ինտերնետ կապ</t>
  </si>
  <si>
    <t>Երևանի քաղաքապետի</t>
  </si>
  <si>
    <t>ԸՆԴԱՄԵՆԸ ԵԿԱՄՈՒՏՆԵՐ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</si>
  <si>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</si>
  <si>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</si>
  <si>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</si>
  <si>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III</t>
  </si>
  <si>
    <t>շահութահարկի գծով</t>
  </si>
  <si>
    <t>IV</t>
  </si>
  <si>
    <t>Դրամական միջոցների ազատ մնացորդը հաշվետու ժամանակաշրջանի վերջին</t>
  </si>
  <si>
    <t xml:space="preserve">Հաստատված է </t>
  </si>
  <si>
    <t>Ն  Ա  Խ  Ա  Հ  Ա  Շ  Ի  Վ</t>
  </si>
  <si>
    <t xml:space="preserve">  հազ.դրամ</t>
  </si>
  <si>
    <t>6 ամիս</t>
  </si>
  <si>
    <t>9 ամիս</t>
  </si>
  <si>
    <t>Տարեկան</t>
  </si>
  <si>
    <t>ԱԱՀ-ի գծով</t>
  </si>
  <si>
    <t>Տարբերություն ավելացում (+) նվազեցում (-)</t>
  </si>
  <si>
    <t>ԽՈՐՀՐԴԻ ՆԱԽԱԳԱՀ՝</t>
  </si>
  <si>
    <t xml:space="preserve">  Տ Ե Ղ Ե Կ Ա Ն Ք</t>
  </si>
  <si>
    <t>աշակերտական գույք</t>
  </si>
  <si>
    <t>ա)</t>
  </si>
  <si>
    <t xml:space="preserve">բ) </t>
  </si>
  <si>
    <t>հիմնական միջոցի</t>
  </si>
  <si>
    <t>ամրացված գույքի (շենք)</t>
  </si>
  <si>
    <t>սպորտային գույք</t>
  </si>
  <si>
    <t>գրականություն</t>
  </si>
  <si>
    <t>ՏԵՂԵԿԱՆՔ</t>
  </si>
  <si>
    <t>Հոդվածի
 անվանումը</t>
  </si>
  <si>
    <t>Աշխատավարձ</t>
  </si>
  <si>
    <t>պարգևատրում</t>
  </si>
  <si>
    <t>Ֆինանսական օգնությունից (օգնիր դպրոցիդ)</t>
  </si>
  <si>
    <t xml:space="preserve">ոչ ընթացիկ </t>
  </si>
  <si>
    <t xml:space="preserve">ընթացիկ </t>
  </si>
  <si>
    <t>պայմանով (անհատույց) ստացված</t>
  </si>
  <si>
    <t>ՀԱՎԵԼՈՒՐԴ (ՊԱԿԱՍՈՒՐԴ)</t>
  </si>
  <si>
    <t xml:space="preserve"> Տ Ե Ղ Ե Կ Ա Ն Ք</t>
  </si>
  <si>
    <t>Ընդամենը դրամական միջոցների ներհոսքեր, այդ թվում՝</t>
  </si>
  <si>
    <t>Ընդամենը դրամական միջոցների արտահոսքեր, այդ թվում՝</t>
  </si>
  <si>
    <t>գրասենյակային և տնտեսական գույք</t>
  </si>
  <si>
    <t>համակարգչային սարքավորումներ / տեխնիկա</t>
  </si>
  <si>
    <t>մեքենաներ և սարքավորումներ</t>
  </si>
  <si>
    <t>Հիմնական միջոցների ձեռքբերում, այդ թվում՝</t>
  </si>
  <si>
    <t>1-ին 
եռամսյակ</t>
  </si>
  <si>
    <t>Հիմնական միջոցների հիմնական վերանորոգում, 
այդ թվում՝</t>
  </si>
  <si>
    <t>հնոցապանների հավելումներ</t>
  </si>
  <si>
    <t xml:space="preserve">փոխարինողների գծով </t>
  </si>
  <si>
    <t>վճարովի ծառայությունների գծով</t>
  </si>
  <si>
    <t>Մինչև 3 տարեկան երեխայի խնամքում գտնվողի վճար</t>
  </si>
  <si>
    <t>Ընդամենը</t>
  </si>
  <si>
    <t>/ստորագրություն/</t>
  </si>
  <si>
    <t>/անուն, ազգանուն/</t>
  </si>
  <si>
    <t>կոմունալ վճարների վերաբերյալ</t>
  </si>
  <si>
    <t>Ամիսներ</t>
  </si>
  <si>
    <t>Գազ</t>
  </si>
  <si>
    <t xml:space="preserve">Էլ.էներգիա  </t>
  </si>
  <si>
    <t>2018թ.  (խոր/մետր)</t>
  </si>
  <si>
    <t>հունվար</t>
  </si>
  <si>
    <t xml:space="preserve"> փետրվար</t>
  </si>
  <si>
    <t>մարտ</t>
  </si>
  <si>
    <t>ապրիլ</t>
  </si>
  <si>
    <t>մայիս</t>
  </si>
  <si>
    <t>հունիս</t>
  </si>
  <si>
    <t>հուլիս</t>
  </si>
  <si>
    <t>օգոստոս</t>
  </si>
  <si>
    <t>սեպտեմբեր</t>
  </si>
  <si>
    <t>հոկտեմբեր</t>
  </si>
  <si>
    <t xml:space="preserve">նոյեմբեր </t>
  </si>
  <si>
    <t>դեկտեմբեր</t>
  </si>
  <si>
    <t>/անուն, ազգանուն</t>
  </si>
  <si>
    <t>ավել</t>
  </si>
  <si>
    <t>10000 խմ =</t>
  </si>
  <si>
    <t>117 դրամ</t>
  </si>
  <si>
    <t>1 կվտ/ժամ    =</t>
  </si>
  <si>
    <t>44.98 դրամ</t>
  </si>
  <si>
    <t xml:space="preserve">      1 խմ =</t>
  </si>
  <si>
    <t>191.414 դրամ</t>
  </si>
  <si>
    <t xml:space="preserve">մինչև </t>
  </si>
  <si>
    <t>139 դրամ</t>
  </si>
  <si>
    <t>ուսումնական պրակտիկայի
 գծով</t>
  </si>
  <si>
    <t>2018թ.  (կվտ/ժամ)</t>
  </si>
  <si>
    <t>h/h</t>
  </si>
  <si>
    <t>2018թ. գումարային (դրամ)</t>
  </si>
  <si>
    <t>ԵԿԱՄՈՒՏՆԵՐ, այդ թվում՝</t>
  </si>
  <si>
    <t>ԾԱԽՍԵՐ, այդ թվում՝</t>
  </si>
  <si>
    <t xml:space="preserve">Ջուր </t>
  </si>
  <si>
    <t>Կոմունալ համավճարներ</t>
  </si>
  <si>
    <t>Կազմակերպության անվանումը</t>
  </si>
  <si>
    <t>%</t>
  </si>
  <si>
    <t>ԸՆԴԱՄԵՆԸ</t>
  </si>
  <si>
    <t xml:space="preserve">Ամբողջը կոմունալ համավճար՝ </t>
  </si>
  <si>
    <t>* Ջրի նորմատիվը՝ աշակերտների միջին թիվ * 390.48 դրամ</t>
  </si>
  <si>
    <t>Ընդամենը կոմունալ համավճար</t>
  </si>
  <si>
    <t>«------------------------------» ՊՈԱԿ-ի ծախս</t>
  </si>
  <si>
    <t>Դեբիտորական պարտքերի և կրեդիտորական պարտավորությունների վերաբերյալ</t>
  </si>
  <si>
    <t>հազ. դրամ</t>
  </si>
  <si>
    <t>Բովանդակությունը</t>
  </si>
  <si>
    <t>Գումարը</t>
  </si>
  <si>
    <t>Պարտքի (պարտավորության) առաջացման ամիս/տարի</t>
  </si>
  <si>
    <t>Դեբիտորական պարտքեր</t>
  </si>
  <si>
    <t>Տրված կանխավճարներ, այդ թվում՝</t>
  </si>
  <si>
    <t>ջեռուցման գծով</t>
  </si>
  <si>
    <t>«Վեոլիա Ջուր» ՓԲԸ</t>
  </si>
  <si>
    <t>«Վեոն Արմենիա» ՓԲԸ</t>
  </si>
  <si>
    <t>կապի գծով</t>
  </si>
  <si>
    <t>«---------------------»</t>
  </si>
  <si>
    <t>«--------------------» հարկային տեսչություն</t>
  </si>
  <si>
    <t>եկամտային հարկի գծով</t>
  </si>
  <si>
    <t xml:space="preserve">սոցիալական վճարների գծով </t>
  </si>
  <si>
    <t>Կազմակերպության աշխատակիցներ</t>
  </si>
  <si>
    <t xml:space="preserve">աշխատավարձի գծով </t>
  </si>
  <si>
    <t>արհմիության վճարի գծով</t>
  </si>
  <si>
    <t>Դեբիտորական պարտքեր վաճարքների գծով, այդ թվում՝</t>
  </si>
  <si>
    <t>ուսման վճարի կամ վճարովի ծառայությունների գծով</t>
  </si>
  <si>
    <t>վարձակալության գծով</t>
  </si>
  <si>
    <t>կոմունալ համավճարների գծով</t>
  </si>
  <si>
    <t>Կրեդիտորական պարտավորություններ</t>
  </si>
  <si>
    <t>Ստացված կանխավճարներ, այդ թվում՝</t>
  </si>
  <si>
    <t xml:space="preserve"> վարձակալությամբ տրված տարածքների և դրանց դիմաց գանձված 
վարձավճարների վերաբերյալ</t>
  </si>
  <si>
    <t xml:space="preserve">Տարածքը 
վարձակալած
 կազմակերպության
 անվանումը </t>
  </si>
  <si>
    <t>Վարձակալությամբ տրված տարածքի մակերեսը
 /քմ/</t>
  </si>
  <si>
    <t>Վարձակալության ժամկետը</t>
  </si>
  <si>
    <t>Ծանոթություն</t>
  </si>
  <si>
    <t>Էներգետիկ ծառայություններ, այդ թվում՝</t>
  </si>
  <si>
    <t>Կոմունալ ծառայություններ, այդ թվում՝</t>
  </si>
  <si>
    <t>Պարտադիր վճարների գծով, այդ թվում՝</t>
  </si>
  <si>
    <t>ԱՊՊԱ</t>
  </si>
  <si>
    <t>Արտագերատեսչական ծախսեր</t>
  </si>
  <si>
    <t>վարչական ծառայություններ</t>
  </si>
  <si>
    <t>համակարգչային ծառայություններ</t>
  </si>
  <si>
    <t>աշխատակազմի մասնագիտական զարգացման ծառայություններ</t>
  </si>
  <si>
    <t>տեղեկատվական ծառայություններ</t>
  </si>
  <si>
    <t>կառավարչական ծառայություններ</t>
  </si>
  <si>
    <t>կենցաղային և հանրային սննդի ծառայություններ</t>
  </si>
  <si>
    <t>ընդհանուր բնույթի այլ ծառայություններ</t>
  </si>
  <si>
    <t>ՀԾ-ի սպասարկում</t>
  </si>
  <si>
    <t>Հյուրասիրություն</t>
  </si>
  <si>
    <t>Մասնագիտական ծառայություններ</t>
  </si>
  <si>
    <t>շենքի և կառույցների</t>
  </si>
  <si>
    <t xml:space="preserve">մեքենաների և սարքավորումների </t>
  </si>
  <si>
    <t>Ընթացիկ վերանորոգում</t>
  </si>
  <si>
    <t>Նյութեր (ապրանքներ), այդ թվում՝</t>
  </si>
  <si>
    <t>Աշխատավարձ, որից՝</t>
  </si>
  <si>
    <t>Կապի ծառայություններ, այդ թվում`</t>
  </si>
  <si>
    <t>Ապահովագրություն</t>
  </si>
  <si>
    <t>Պահակային պահպանություն</t>
  </si>
  <si>
    <t>Ծառայողական գործուղումներ</t>
  </si>
  <si>
    <t>Պայմանագրային ծառայությունների ձեռքբերում, այդ թվում՝</t>
  </si>
  <si>
    <t>ներկայացուցչական արտահոսքեր</t>
  </si>
  <si>
    <t>Ընթացիկ վերանորոգում, այդ թվում՝</t>
  </si>
  <si>
    <t>Տնտեսական ապրանքներ</t>
  </si>
  <si>
    <t>Դիզվառելիք, յուղեր, այլ նյութեր</t>
  </si>
  <si>
    <t>կենցաղային և հանրային սննդի նյութեր</t>
  </si>
  <si>
    <t>գրասենյակային ապրանքներ</t>
  </si>
  <si>
    <t>տրանսպորտայի նյութեր</t>
  </si>
  <si>
    <t>առողջապահական և լաբորատոր նյութեր</t>
  </si>
  <si>
    <t>հատուկ նպատակային այլ նյութեր</t>
  </si>
  <si>
    <t>Սոցիալապես անապահով 
երեխաների դասագրքերի 
փոխհատուցման գումար</t>
  </si>
  <si>
    <t>Գրասենյակային ապրանքներ, Ձևաթղթեր (Վիամիր)</t>
  </si>
  <si>
    <t>Շինանյութ, Փոքրարժեք և արագամաշ առարկաներ</t>
  </si>
  <si>
    <t>Գնումների համակարգող,  
Ջեռ.համակարգի սպասարկում, Գույքագրման և գույքի գնահատման ծառայություններ, կաթսայատան հետ կապված 
մասնագիտական ծառայություններ,</t>
  </si>
  <si>
    <t>Լվացքատների ծառայություններ, Քիմմաքրում, Սննդի ծառայություններ</t>
  </si>
  <si>
    <t>Աուդիտորական, Իրավաբանական, Փորձագիտական ծառայություններ</t>
  </si>
  <si>
    <t>Թերթերի բաժանորդագրություն, Հայտարարություններ</t>
  </si>
  <si>
    <t>Վերապատրաստում, Սեմինար</t>
  </si>
  <si>
    <t>Պատճենահանում, Թարգմանություն</t>
  </si>
  <si>
    <t>ջեռուցում</t>
  </si>
  <si>
    <t>Էլ.էներգիա</t>
  </si>
  <si>
    <t xml:space="preserve">ջուր </t>
  </si>
  <si>
    <t>այլ համավճար</t>
  </si>
  <si>
    <t>այլ հարկեր</t>
  </si>
  <si>
    <t>աղբահանության գծով</t>
  </si>
  <si>
    <t>այլ պարտադիր վճարներ</t>
  </si>
  <si>
    <t>էլեկտրաէներգիա</t>
  </si>
  <si>
    <t>ջրմուղ-կոյուղի</t>
  </si>
  <si>
    <t>ախտաբանություն</t>
  </si>
  <si>
    <t>Այլ մեքենաներ և սարքավորումներ</t>
  </si>
  <si>
    <t>1)</t>
  </si>
  <si>
    <t>2)</t>
  </si>
  <si>
    <t>3)</t>
  </si>
  <si>
    <t>Ոչ նյութական հիմնական միջոցներ</t>
  </si>
  <si>
    <t>Հատուկ նշանակության սարքավորումներ (երաժշտական գործիքներ, արտադրական սարքավորումներ և այլն)</t>
  </si>
  <si>
    <t>Նախագծահետազոտական արտահոսքեր</t>
  </si>
  <si>
    <t>Վարչական սարքավորումներ, այդ թվում՝</t>
  </si>
  <si>
    <t>Գույքահարկ</t>
  </si>
  <si>
    <t>Տարեսկզբի դրամական միջոցների ազատ մնացորդի օգտագործում, այդ թվում՝</t>
  </si>
  <si>
    <t>Վճարովի ծառայություն, Ուսումնական պրակտիկա, Ակտիվների օտարում</t>
  </si>
  <si>
    <t>Սուբսիդիա</t>
  </si>
  <si>
    <t>Ապրանքների մատակարարում և ծառայությունների մատուցում</t>
  </si>
  <si>
    <t>Վարձակալություն</t>
  </si>
  <si>
    <t>Սպասարկման և կոմունալ համավճարներ, այդ թվում՝</t>
  </si>
  <si>
    <t>Դրամաշնորհ, այդ թվում՝</t>
  </si>
  <si>
    <t>պետության կողմից պատվիրակված ծախսերի փոխհատուցում</t>
  </si>
  <si>
    <t>ֆինանսական օգնություն</t>
  </si>
  <si>
    <t>Օգնիր դպրոցիդ</t>
  </si>
  <si>
    <t>Այլ ներհոսքեր</t>
  </si>
  <si>
    <t xml:space="preserve">Դպրոցական երեխաների փոխադրման ծառայություններ, Կենտրոնական ազդարարման համակարգի և ջեռուցման համակարգի տեղադրում, </t>
  </si>
  <si>
    <t>«------» -------------- 2019թ․</t>
  </si>
  <si>
    <t xml:space="preserve">  2019թ. դրամական միջոցների հոսքերի</t>
  </si>
  <si>
    <t xml:space="preserve">  2019թ. եկամուտների ու ծախսերի </t>
  </si>
  <si>
    <t>Այլ եկամուտներ</t>
  </si>
  <si>
    <t>Այլ արտահոսքեր</t>
  </si>
  <si>
    <t>Պարտադիր վճարներ, այդ թվում՝</t>
  </si>
  <si>
    <t>Հարկային պարտավորություններ, այդ թվում՝</t>
  </si>
  <si>
    <t>շահութահարկ</t>
  </si>
  <si>
    <t>ԱԱՀ</t>
  </si>
  <si>
    <t>Այլ ծախսեր</t>
  </si>
  <si>
    <t>Պայմանագրային ծառայություններ, այդ թվում՝</t>
  </si>
  <si>
    <t>Չփոխհատուցվող հարկեր</t>
  </si>
  <si>
    <t>Հիմնական միջոցների մաշվածություն, որից՝</t>
  </si>
  <si>
    <t xml:space="preserve">Պայմանով ստացված ակտիվներ, այդ թվում՝  </t>
  </si>
  <si>
    <t>Անհատույց ստացված գույքի մաշվածություն</t>
  </si>
  <si>
    <t>N ------------ - Ա որոշմամբ</t>
  </si>
  <si>
    <t xml:space="preserve"> </t>
  </si>
  <si>
    <t xml:space="preserve"> 01. 01. 2018թ. – 31. 12. 2018թ.</t>
  </si>
  <si>
    <t>2019թ.  (խոր/մետր)</t>
  </si>
  <si>
    <t>2019թ. գումարային (դրամ)</t>
  </si>
  <si>
    <t>2019թ.  (կվտ/ժամ)</t>
  </si>
  <si>
    <t>Ջրի գծով սուբսիդիա (դրամ)</t>
  </si>
  <si>
    <t>Գործունեության բնույթը</t>
  </si>
  <si>
    <t>Պարտքը տարեսկզբին
 /դրամ/</t>
  </si>
  <si>
    <t>Հաշվետու ժամանակաշրջանի համար հաշվարկված վարձավճարն ըստ պայմանագրի
 /դրամ/</t>
  </si>
  <si>
    <t>Հաշվետու ժամանակաշրջանի համար փաստացի գանձվել է 
/դրամ/</t>
  </si>
  <si>
    <t>Պարտքը
 հաշվետու ժամանակաշրջանի վերջին 
/դրամ/</t>
  </si>
  <si>
    <t>նոր տողեր ավելացնել 1 և 2 տողերի միջև</t>
  </si>
  <si>
    <t>այլ դրամաշնորհներ</t>
  </si>
  <si>
    <t>սոցիալապես անապահով երեխաների դասագրքերի վարձավճարի 
փոխհատուցում</t>
  </si>
  <si>
    <t>Կապիտալ, այդ թվում՝</t>
  </si>
  <si>
    <t xml:space="preserve">Ընթացիկ, այդ թվում՝ </t>
  </si>
  <si>
    <t>Արտագերատեսչական արտահոսքեր</t>
  </si>
  <si>
    <t>դրույքաչափ</t>
  </si>
  <si>
    <t>աշխատավարձի ֆոնդ</t>
  </si>
  <si>
    <t>հավելում</t>
  </si>
  <si>
    <t>դրամ</t>
  </si>
  <si>
    <t>Տարակարգ, Սոցիալապես անապահով 
երեխաների դասագրքերի 
փոխհատուցման գումար</t>
  </si>
  <si>
    <t>Համակարգչային ծրագրեր, Քանդակներ, Նկարներ և այլն</t>
  </si>
  <si>
    <t>Ջրի սակագնի փոխհատուցման սուբսիդիա և այլն</t>
  </si>
  <si>
    <t>+ դեբիտոր (01.01.2019թ. դրությամբ)</t>
  </si>
  <si>
    <r>
      <t xml:space="preserve">ծախս </t>
    </r>
    <r>
      <rPr>
        <b/>
        <sz val="10"/>
        <rFont val="GHEA Grapalat"/>
        <family val="3"/>
      </rPr>
      <t>+</t>
    </r>
    <r>
      <rPr>
        <sz val="10"/>
        <rFont val="GHEA Grapalat"/>
        <family val="3"/>
      </rPr>
      <t xml:space="preserve"> կրեդիտոր  (01.01.2019թ. դրությամբ) </t>
    </r>
    <r>
      <rPr>
        <b/>
        <sz val="10"/>
        <rFont val="GHEA Grapalat"/>
        <family val="3"/>
      </rPr>
      <t>-</t>
    </r>
    <r>
      <rPr>
        <sz val="10"/>
        <rFont val="GHEA Grapalat"/>
        <family val="3"/>
      </rPr>
      <t xml:space="preserve"> կանխավճար  (01.01.2019թ. դրությամբ)</t>
    </r>
  </si>
  <si>
    <t>Քարթրիջի լիցքավորում, Տեխնիկայի (տրանսպորտային միջոցի) ընթացիկ վերանորոգում և սպասարկում</t>
  </si>
  <si>
    <t>Էլ. ստորագրություն, Լիցենզիա, Կադաստր, Պետ.ռեգիստր, Տրանսպորտային միջոցի տեխ.զննում</t>
  </si>
  <si>
    <r>
      <t xml:space="preserve">Նախորդ ժամանակաշրջանի </t>
    </r>
    <r>
      <rPr>
        <b/>
        <u/>
        <sz val="10"/>
        <rFont val="GHEA Grapalat"/>
        <family val="3"/>
      </rPr>
      <t>նախատեսված նախահաշիվ</t>
    </r>
  </si>
  <si>
    <r>
      <t xml:space="preserve">Հաշվետու ժամանակաշրջանի </t>
    </r>
    <r>
      <rPr>
        <b/>
        <u/>
        <sz val="10"/>
        <rFont val="GHEA Grapalat"/>
        <family val="3"/>
      </rPr>
      <t xml:space="preserve">ճշտված նախահաշիվ </t>
    </r>
  </si>
  <si>
    <t>2019թ. հաստատված և ճշտված եկամուտների ու ծախսերի նախահաշիվների համեմատական ցուցանիշների վերաբերյալ</t>
  </si>
  <si>
    <t>2019թ. հաստատված և ճշտված դրամական միջոցների հոսքերի նախահաշիվների համեմատական ցուցանիշների վերաբերյալ</t>
  </si>
  <si>
    <t>Աղբահանության գծով</t>
  </si>
  <si>
    <t>նոր տողեր ավելացնել 12 և 13 տողերի միջև</t>
  </si>
  <si>
    <t>Թափուր հաստիքի անվանումը</t>
  </si>
  <si>
    <t>Հաստիքի քանակը</t>
  </si>
  <si>
    <t>Դրույքաչափը</t>
  </si>
  <si>
    <t>Ընդամենը ամսական աշխատավարձի ֆոնդը</t>
  </si>
  <si>
    <t>Ամիսների քանակը</t>
  </si>
  <si>
    <t>Հոկտեմբեր ամսվա փաստացի աշխատավարձ</t>
  </si>
  <si>
    <t>2019թ. աշխատակիցների աշխատավարձի հաշվարկի վերաբերյալ</t>
  </si>
  <si>
    <t>9 ամսվա փաստացի աշխատավարձ</t>
  </si>
  <si>
    <t>2 ամսվա կանխատեսվող աշխատավարձի ֆոնդ</t>
  </si>
  <si>
    <t>Ընդամենը աշխատավարձի ֆոնդ</t>
  </si>
  <si>
    <t>Դպրոցի փոխանցում (դրամ)</t>
  </si>
  <si>
    <t>Ջրի գծով սուբսիդիան դրամական հոսքերում չի արտացոլվում</t>
  </si>
  <si>
    <t>2 ամսվա հավելում</t>
  </si>
  <si>
    <t>պահակների հավելումներ</t>
  </si>
  <si>
    <t>տարեկան</t>
  </si>
  <si>
    <t>ամսական</t>
  </si>
  <si>
    <t>հնոցապանի աշխատավարձ</t>
  </si>
  <si>
    <t xml:space="preserve">«Երևանի Վ. Սարոյանի անվ. Հ.138 հիմն. դպրոց» ՊՈԱԿ-ի </t>
  </si>
  <si>
    <t>հ.109 ավագ դպրոց ՊՈԱԿ</t>
  </si>
  <si>
    <t>Համեղ Պատառ ՍՊԸ</t>
  </si>
  <si>
    <t xml:space="preserve">«Երևանի Վ. Սարոյանի անվ հ. 138 հիմն. դպրոց ՊՈԱԿ» ՊՈԱԿ-ի </t>
  </si>
  <si>
    <t>Հ. Պապուջյան</t>
  </si>
  <si>
    <t>Լ. Հովհաննիսյան</t>
  </si>
  <si>
    <t>Գ. Մարտիրոսյան</t>
  </si>
  <si>
    <t xml:space="preserve">«Երևանի Վ. Սարոյանի անվ. Հ.138 հիմն. Դպրոց » ՊՈԱԿ-ի </t>
  </si>
  <si>
    <t>«Երևանի Վ. Սարոյանի անվ. Հ.138 հիմն.դպրոց» ՊՈԱԿ-ի</t>
  </si>
  <si>
    <t>«01» «01» 2019թ. մինչև «31» «12» 2019թ.</t>
  </si>
  <si>
    <t>Սնունդ</t>
  </si>
  <si>
    <t>01.01.2019-31.12.2019թ</t>
  </si>
  <si>
    <t>Կաթսայատունը ընդհանուր է հ.138հիմն. և հ.109ավագ դպրոցների համար և ըստ պայմանագրի յուրաքանչյուր դպրոց վճարում է 2հնոցապանի համար</t>
  </si>
  <si>
    <t>*</t>
  </si>
  <si>
    <r>
      <t xml:space="preserve">աշխատավարձի ֆոնդն ըստ հաստիքացուցակի </t>
    </r>
    <r>
      <rPr>
        <u/>
        <sz val="10"/>
        <rFont val="GHEA Grapalat"/>
        <family val="3"/>
      </rPr>
      <t>առանց հնոցապանի</t>
    </r>
  </si>
  <si>
    <r>
      <rPr>
        <u/>
        <sz val="12"/>
        <rFont val="GHEA Grapalat"/>
        <family val="3"/>
      </rPr>
      <t>Պահակների</t>
    </r>
    <r>
      <rPr>
        <sz val="10"/>
        <rFont val="GHEA Grapalat"/>
        <family val="3"/>
      </rPr>
      <t xml:space="preserve"> աշխատավարձի ֆոնդի և  գիշերային ժամերի ու տոնական օրերի հաշվարկ՝</t>
    </r>
  </si>
  <si>
    <r>
      <t xml:space="preserve">Կաթսայատան առկայության դեպքում </t>
    </r>
    <r>
      <rPr>
        <u/>
        <sz val="12"/>
        <rFont val="GHEA Grapalat"/>
        <family val="3"/>
      </rPr>
      <t xml:space="preserve">հնոցապանների </t>
    </r>
    <r>
      <rPr>
        <sz val="10"/>
        <rFont val="GHEA Grapalat"/>
        <family val="3"/>
      </rPr>
      <t>աշխատավարձի ֆոնդի և  գիշերային ժամերի ու տոնական օրերի հաշվարկ՝</t>
    </r>
  </si>
  <si>
    <t xml:space="preserve">«Երևանի Վ. Սարոյանի անվան հ.138 հիմնական դպրոց» ՊՈԱԿ-ի </t>
  </si>
  <si>
    <t>Հավելված 124</t>
  </si>
  <si>
    <t>Հավելված 123</t>
  </si>
  <si>
    <t>+1535.8-1493.8</t>
  </si>
  <si>
    <t xml:space="preserve">«Երևանի Վ. Սարոյանի անվ. հ.138 հիմն. դպրոց» ՊՈԱԿ-ի </t>
  </si>
  <si>
    <t>Պարտապանի (պարտատիրոջ) անվանումը</t>
  </si>
  <si>
    <t>«ԳազպրոմԱրմենիա» ՓԲԸ</t>
  </si>
  <si>
    <t>31,12,18</t>
  </si>
  <si>
    <t xml:space="preserve">«Հայաստանի էլցանցեր» ՓԲԸ </t>
  </si>
  <si>
    <t>էլէներգիայի գծով</t>
  </si>
  <si>
    <t>«Մաշտոց» հարկային տեսչություն</t>
  </si>
  <si>
    <t>Պետբյուջե</t>
  </si>
  <si>
    <t>Կաթսայատան վարձակալության գծով</t>
  </si>
  <si>
    <t>հողի վարձակալության գծով</t>
  </si>
  <si>
    <t>Աջափնյակ  վարչ. Շրջան</t>
  </si>
  <si>
    <t xml:space="preserve">այլ </t>
  </si>
  <si>
    <t>Ջոլի ֆեմելի</t>
  </si>
  <si>
    <t>տնտ. Ապրանքների գծով</t>
  </si>
  <si>
    <t>սոցվճարների գծով</t>
  </si>
  <si>
    <t>Շահումյանի արհմիություն</t>
  </si>
  <si>
    <t>պրոֆանդամավճարների գծով</t>
  </si>
  <si>
    <t>ջրամատակարարման գծով</t>
  </si>
  <si>
    <t>ընթացիկ նորոգման գծով</t>
  </si>
  <si>
    <t>«Երևան կանխարգելիչ ախտահանում»ՓԲԸ</t>
  </si>
  <si>
    <t>Դեռատիզացիայի գծով</t>
  </si>
  <si>
    <t>Դրոշմանիշային վճար</t>
  </si>
  <si>
    <t>ՀՀ պետբյուջե</t>
  </si>
  <si>
    <t>սուբսիդիա</t>
  </si>
  <si>
    <t>«երևանի հ.109ավագ դպրոց»ՊՈԱԿ</t>
  </si>
  <si>
    <t>այլ</t>
  </si>
  <si>
    <t>աշխատավարձ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</si>
</sst>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_р_."/>
    <numFmt numFmtId="166" formatCode="#,##0.0"/>
  </numFmts>
  <fonts count="6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</font>
    <font>
      <sz val="10"/>
      <color indexed="8"/>
      <name val="MS Sans Serif"/>
      <family val="2"/>
      <charset val="204"/>
    </font>
    <font>
      <b/>
      <sz val="14"/>
      <name val="GHEA Grapalat"/>
      <family val="3"/>
    </font>
    <font>
      <sz val="10"/>
      <name val="GHEA Grapalat"/>
      <family val="3"/>
    </font>
    <font>
      <b/>
      <sz val="12"/>
      <name val="GHEA Grapalat"/>
      <family val="3"/>
    </font>
    <font>
      <sz val="9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sz val="10"/>
      <color indexed="8"/>
      <name val="MS Sans Serif"/>
      <family val="2"/>
    </font>
    <font>
      <sz val="8"/>
      <name val="GHEA Grapalat"/>
      <family val="3"/>
    </font>
    <font>
      <sz val="11"/>
      <color theme="1"/>
      <name val="Calibri"/>
      <family val="2"/>
      <scheme val="minor"/>
    </font>
    <font>
      <b/>
      <u/>
      <sz val="10"/>
      <name val="GHEA Grapalat"/>
      <family val="3"/>
    </font>
    <font>
      <b/>
      <u/>
      <sz val="12"/>
      <name val="GHEA Grapalat"/>
      <family val="3"/>
    </font>
    <font>
      <b/>
      <sz val="9"/>
      <name val="GHEA Grapalat"/>
      <family val="3"/>
    </font>
    <font>
      <b/>
      <sz val="11"/>
      <color theme="1"/>
      <name val="GHEA Grapalat"/>
      <family val="3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b/>
      <sz val="12"/>
      <color theme="1"/>
      <name val="GHEA Grapalat"/>
      <family val="3"/>
    </font>
    <font>
      <sz val="8"/>
      <color theme="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sz val="12"/>
      <color theme="1"/>
      <name val="GHEA Grapalat"/>
      <family val="3"/>
    </font>
    <font>
      <b/>
      <sz val="9"/>
      <color theme="1"/>
      <name val="GHEA Grapalat"/>
      <family val="3"/>
    </font>
    <font>
      <sz val="11"/>
      <color theme="1"/>
      <name val="Calibri"/>
      <family val="2"/>
      <charset val="204"/>
      <scheme val="minor"/>
    </font>
    <font>
      <b/>
      <sz val="8"/>
      <name val="GHEA Grapalat"/>
      <family val="3"/>
    </font>
    <font>
      <sz val="14"/>
      <name val="GHEA Grapalat"/>
      <family val="3"/>
    </font>
    <font>
      <sz val="12"/>
      <name val="GHEA Grapalat"/>
      <family val="3"/>
    </font>
    <font>
      <sz val="10"/>
      <name val="GHEA Grapalat"/>
      <family val="3"/>
    </font>
    <font>
      <sz val="14"/>
      <name val="GHEA Grapalat"/>
      <family val="3"/>
    </font>
    <font>
      <sz val="11"/>
      <name val="GHEA Grapalat"/>
      <family val="3"/>
    </font>
    <font>
      <sz val="8"/>
      <name val="GHEA Grapalat"/>
      <family val="3"/>
    </font>
    <font>
      <sz val="9"/>
      <name val="GHEA Grapalat"/>
      <family val="3"/>
    </font>
    <font>
      <i/>
      <sz val="14"/>
      <name val="GHEA Grapalat"/>
      <family val="3"/>
    </font>
    <font>
      <u/>
      <sz val="10"/>
      <name val="GHEA Grapalat"/>
      <family val="3"/>
    </font>
    <font>
      <u/>
      <sz val="12"/>
      <name val="GHEA Grapalat"/>
      <family val="3"/>
    </font>
    <font>
      <sz val="10"/>
      <color theme="1"/>
      <name val="GHEA Grapalat"/>
      <family val="3"/>
    </font>
    <font>
      <sz val="12"/>
      <color theme="1"/>
      <name val="GHEA Grapalat"/>
      <family val="3"/>
    </font>
    <font>
      <sz val="11"/>
      <color theme="1"/>
      <name val="GHEA Grapalat"/>
      <family val="3"/>
    </font>
    <font>
      <b/>
      <sz val="14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8"/>
      <name val="GHEA Grapalat"/>
      <family val="3"/>
    </font>
    <font>
      <b/>
      <sz val="9"/>
      <name val="GHEA Grapalat"/>
      <family val="3"/>
    </font>
    <font>
      <b/>
      <sz val="12"/>
      <color theme="1"/>
      <name val="GHEA Grapalat"/>
      <family val="3"/>
    </font>
    <font>
      <b/>
      <u/>
      <sz val="12"/>
      <name val="GHEA Grapalat"/>
      <family val="3"/>
    </font>
    <font>
      <b/>
      <sz val="12"/>
      <name val="Arial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0" borderId="0"/>
    <xf numFmtId="0" fontId="3" fillId="0" borderId="0"/>
    <xf numFmtId="0" fontId="22" fillId="0" borderId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4" fillId="7" borderId="1" applyNumberFormat="0" applyAlignment="0" applyProtection="0"/>
    <xf numFmtId="0" fontId="17" fillId="20" borderId="8" applyNumberFormat="0" applyAlignment="0" applyProtection="0"/>
    <xf numFmtId="0" fontId="7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21" borderId="2" applyNumberFormat="0" applyAlignment="0" applyProtection="0"/>
    <xf numFmtId="0" fontId="18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23" borderId="7" applyNumberFormat="0" applyFont="0" applyAlignment="0" applyProtection="0"/>
    <xf numFmtId="0" fontId="15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1" fillId="0" borderId="0"/>
    <xf numFmtId="0" fontId="3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46" fillId="0" borderId="0"/>
    <xf numFmtId="0" fontId="1" fillId="0" borderId="0"/>
  </cellStyleXfs>
  <cellXfs count="555">
    <xf numFmtId="0" fontId="0" fillId="0" borderId="0" xfId="0"/>
    <xf numFmtId="0" fontId="24" fillId="0" borderId="0" xfId="45" applyFont="1" applyAlignment="1">
      <alignment vertical="center"/>
    </xf>
    <xf numFmtId="0" fontId="24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164" fontId="25" fillId="0" borderId="10" xfId="20" applyNumberFormat="1" applyFont="1" applyBorder="1" applyAlignment="1" applyProtection="1">
      <alignment horizontal="center" vertical="center"/>
      <protection locked="0"/>
    </xf>
    <xf numFmtId="164" fontId="24" fillId="0" borderId="10" xfId="20" applyNumberFormat="1" applyFont="1" applyBorder="1" applyAlignment="1" applyProtection="1">
      <alignment horizontal="center" vertical="center"/>
      <protection locked="0"/>
    </xf>
    <xf numFmtId="0" fontId="24" fillId="0" borderId="10" xfId="20" applyNumberFormat="1" applyFont="1" applyBorder="1" applyAlignment="1" applyProtection="1">
      <alignment horizontal="center" vertical="center"/>
      <protection locked="0"/>
    </xf>
    <xf numFmtId="0" fontId="24" fillId="0" borderId="0" xfId="45" applyFont="1" applyAlignment="1" applyProtection="1">
      <alignment vertical="center"/>
      <protection hidden="1"/>
    </xf>
    <xf numFmtId="0" fontId="28" fillId="0" borderId="0" xfId="45" applyFont="1" applyAlignment="1" applyProtection="1">
      <alignment vertical="center"/>
      <protection locked="0"/>
    </xf>
    <xf numFmtId="0" fontId="28" fillId="0" borderId="0" xfId="45" applyFont="1" applyAlignment="1" applyProtection="1">
      <alignment vertical="center"/>
      <protection hidden="1"/>
    </xf>
    <xf numFmtId="0" fontId="24" fillId="0" borderId="10" xfId="45" applyFont="1" applyBorder="1" applyAlignment="1" applyProtection="1">
      <alignment horizontal="center" vertical="center"/>
      <protection locked="0"/>
    </xf>
    <xf numFmtId="0" fontId="24" fillId="0" borderId="10" xfId="45" applyFont="1" applyBorder="1" applyAlignment="1" applyProtection="1">
      <alignment vertical="center"/>
    </xf>
    <xf numFmtId="164" fontId="24" fillId="0" borderId="10" xfId="45" applyNumberFormat="1" applyFont="1" applyBorder="1" applyAlignment="1" applyProtection="1">
      <alignment horizontal="center" vertical="center" wrapText="1"/>
      <protection locked="0"/>
    </xf>
    <xf numFmtId="0" fontId="24" fillId="0" borderId="10" xfId="45" applyFont="1" applyBorder="1" applyAlignment="1" applyProtection="1">
      <alignment horizontal="left" vertical="center"/>
    </xf>
    <xf numFmtId="0" fontId="25" fillId="0" borderId="10" xfId="20" applyNumberFormat="1" applyFont="1" applyBorder="1" applyAlignment="1" applyProtection="1">
      <alignment horizontal="right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/>
    </xf>
    <xf numFmtId="164" fontId="27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45" applyFont="1" applyBorder="1" applyAlignment="1" applyProtection="1">
      <alignment vertical="center"/>
    </xf>
    <xf numFmtId="0" fontId="25" fillId="0" borderId="10" xfId="45" applyFont="1" applyBorder="1" applyAlignment="1" applyProtection="1">
      <alignment horizontal="center" vertical="center" wrapText="1"/>
    </xf>
    <xf numFmtId="0" fontId="24" fillId="0" borderId="10" xfId="0" applyNumberFormat="1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0" fontId="30" fillId="0" borderId="0" xfId="45" applyFont="1" applyProtection="1">
      <protection locked="0"/>
    </xf>
    <xf numFmtId="0" fontId="28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4" fillId="0" borderId="0" xfId="0" applyFont="1" applyProtection="1">
      <protection locked="0"/>
    </xf>
    <xf numFmtId="165" fontId="25" fillId="0" borderId="10" xfId="20" applyNumberFormat="1" applyFont="1" applyBorder="1" applyAlignment="1" applyProtection="1">
      <alignment horizontal="left" vertical="center" wrapText="1"/>
    </xf>
    <xf numFmtId="0" fontId="29" fillId="0" borderId="0" xfId="0" applyFont="1" applyProtection="1"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9" fillId="0" borderId="13" xfId="20" applyFont="1" applyBorder="1" applyAlignment="1" applyProtection="1">
      <alignment horizontal="center" vertical="center"/>
      <protection hidden="1"/>
    </xf>
    <xf numFmtId="0" fontId="36" fillId="0" borderId="13" xfId="45" applyNumberFormat="1" applyFont="1" applyBorder="1" applyAlignment="1" applyProtection="1">
      <alignment horizontal="center" vertical="center" wrapText="1"/>
      <protection hidden="1"/>
    </xf>
    <xf numFmtId="0" fontId="29" fillId="0" borderId="13" xfId="45" applyFont="1" applyBorder="1" applyAlignment="1" applyProtection="1">
      <alignment horizontal="center" vertical="center" wrapText="1"/>
      <protection hidden="1"/>
    </xf>
    <xf numFmtId="0" fontId="30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7" fillId="0" borderId="0" xfId="45" applyFont="1" applyBorder="1" applyAlignment="1" applyProtection="1">
      <alignment horizontal="left" vertical="center"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23" fillId="0" borderId="0" xfId="20" applyFont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4" fillId="0" borderId="0" xfId="45" applyFont="1" applyAlignment="1" applyProtection="1">
      <alignment horizontal="center" vertical="center"/>
      <protection locked="0"/>
    </xf>
    <xf numFmtId="0" fontId="28" fillId="0" borderId="0" xfId="45" applyFont="1" applyAlignment="1" applyProtection="1">
      <alignment horizontal="center" vertical="center"/>
      <protection locked="0"/>
    </xf>
    <xf numFmtId="0" fontId="24" fillId="0" borderId="0" xfId="45" applyFont="1" applyAlignment="1" applyProtection="1">
      <alignment horizontal="center" vertical="center" wrapText="1"/>
      <protection locked="0"/>
    </xf>
    <xf numFmtId="0" fontId="27" fillId="0" borderId="0" xfId="45" applyFont="1" applyAlignment="1" applyProtection="1">
      <alignment horizontal="center" vertical="center"/>
      <protection locked="0"/>
    </xf>
    <xf numFmtId="0" fontId="24" fillId="0" borderId="0" xfId="45" applyFont="1" applyAlignment="1" applyProtection="1">
      <alignment horizontal="center"/>
      <protection locked="0"/>
    </xf>
    <xf numFmtId="0" fontId="28" fillId="0" borderId="0" xfId="45" applyFont="1" applyAlignment="1" applyProtection="1">
      <alignment horizontal="center"/>
      <protection locked="0"/>
    </xf>
    <xf numFmtId="0" fontId="24" fillId="0" borderId="0" xfId="45" applyFont="1" applyAlignment="1" applyProtection="1">
      <alignment horizontal="left" vertical="center"/>
      <protection locked="0"/>
    </xf>
    <xf numFmtId="0" fontId="24" fillId="0" borderId="0" xfId="45" applyFont="1" applyAlignment="1" applyProtection="1">
      <alignment horizontal="left" vertical="center" wrapText="1"/>
      <protection locked="0"/>
    </xf>
    <xf numFmtId="0" fontId="27" fillId="0" borderId="0" xfId="45" applyFont="1" applyAlignment="1" applyProtection="1">
      <alignment horizontal="left" vertical="center"/>
      <protection locked="0"/>
    </xf>
    <xf numFmtId="0" fontId="24" fillId="0" borderId="0" xfId="45" applyFont="1" applyAlignment="1">
      <alignment horizontal="center" vertical="center"/>
    </xf>
    <xf numFmtId="0" fontId="28" fillId="0" borderId="0" xfId="45" applyFont="1" applyAlignment="1">
      <alignment vertical="center"/>
    </xf>
    <xf numFmtId="0" fontId="37" fillId="0" borderId="0" xfId="49" applyFont="1" applyAlignment="1">
      <alignment horizontal="center" vertical="center" wrapText="1"/>
    </xf>
    <xf numFmtId="0" fontId="38" fillId="0" borderId="0" xfId="49" applyFont="1" applyAlignment="1">
      <alignment horizontal="center" vertical="center" wrapText="1"/>
    </xf>
    <xf numFmtId="0" fontId="43" fillId="0" borderId="0" xfId="49" applyFont="1" applyAlignment="1">
      <alignment horizontal="left" vertical="center"/>
    </xf>
    <xf numFmtId="0" fontId="40" fillId="0" borderId="0" xfId="49" applyFont="1" applyAlignment="1">
      <alignment horizontal="center" vertical="center" wrapText="1"/>
    </xf>
    <xf numFmtId="0" fontId="37" fillId="0" borderId="0" xfId="51" applyFont="1" applyAlignment="1">
      <alignment horizontal="center" vertical="center" wrapText="1"/>
    </xf>
    <xf numFmtId="0" fontId="38" fillId="0" borderId="0" xfId="51" applyFont="1" applyAlignment="1">
      <alignment horizontal="center" vertical="center" wrapText="1"/>
    </xf>
    <xf numFmtId="0" fontId="44" fillId="0" borderId="0" xfId="51" applyFont="1" applyAlignment="1">
      <alignment horizontal="center" vertical="center" wrapText="1"/>
    </xf>
    <xf numFmtId="0" fontId="43" fillId="0" borderId="17" xfId="51" applyFont="1" applyBorder="1" applyAlignment="1">
      <alignment horizontal="center" vertical="center" wrapText="1"/>
    </xf>
    <xf numFmtId="0" fontId="43" fillId="0" borderId="10" xfId="51" applyFont="1" applyBorder="1" applyAlignment="1">
      <alignment horizontal="center" vertical="center" wrapText="1"/>
    </xf>
    <xf numFmtId="0" fontId="43" fillId="0" borderId="24" xfId="51" applyFont="1" applyBorder="1" applyAlignment="1">
      <alignment horizontal="center" vertical="center" wrapText="1"/>
    </xf>
    <xf numFmtId="0" fontId="43" fillId="0" borderId="18" xfId="51" applyFont="1" applyBorder="1" applyAlignment="1">
      <alignment horizontal="center" vertical="center" wrapText="1"/>
    </xf>
    <xf numFmtId="0" fontId="43" fillId="0" borderId="0" xfId="51" applyFont="1" applyAlignment="1">
      <alignment horizontal="center" vertical="center" wrapText="1"/>
    </xf>
    <xf numFmtId="0" fontId="39" fillId="0" borderId="17" xfId="51" applyFont="1" applyBorder="1" applyAlignment="1">
      <alignment horizontal="center" vertical="center" wrapText="1"/>
    </xf>
    <xf numFmtId="0" fontId="39" fillId="0" borderId="18" xfId="51" applyFont="1" applyBorder="1" applyAlignment="1">
      <alignment horizontal="left" vertical="center" wrapText="1"/>
    </xf>
    <xf numFmtId="0" fontId="44" fillId="0" borderId="10" xfId="51" applyFont="1" applyBorder="1" applyAlignment="1">
      <alignment horizontal="center" vertical="center" wrapText="1"/>
    </xf>
    <xf numFmtId="164" fontId="44" fillId="0" borderId="18" xfId="51" applyNumberFormat="1" applyFont="1" applyBorder="1" applyAlignment="1">
      <alignment horizontal="center" vertical="center" wrapText="1"/>
    </xf>
    <xf numFmtId="0" fontId="44" fillId="0" borderId="17" xfId="51" applyFont="1" applyBorder="1" applyAlignment="1">
      <alignment horizontal="center" vertical="center" wrapText="1"/>
    </xf>
    <xf numFmtId="0" fontId="39" fillId="24" borderId="18" xfId="51" applyFont="1" applyFill="1" applyBorder="1" applyAlignment="1">
      <alignment horizontal="left" vertical="center" wrapText="1"/>
    </xf>
    <xf numFmtId="0" fontId="38" fillId="0" borderId="10" xfId="51" applyFont="1" applyBorder="1" applyAlignment="1">
      <alignment horizontal="center" vertical="center" wrapText="1"/>
    </xf>
    <xf numFmtId="0" fontId="37" fillId="0" borderId="10" xfId="51" applyFont="1" applyBorder="1" applyAlignment="1">
      <alignment horizontal="center" vertical="center" wrapText="1"/>
    </xf>
    <xf numFmtId="0" fontId="45" fillId="0" borderId="10" xfId="51" applyFont="1" applyBorder="1" applyAlignment="1">
      <alignment horizontal="center" vertical="center" wrapText="1"/>
    </xf>
    <xf numFmtId="164" fontId="43" fillId="0" borderId="10" xfId="51" applyNumberFormat="1" applyFont="1" applyBorder="1" applyAlignment="1">
      <alignment horizontal="center" vertical="center" wrapText="1"/>
    </xf>
    <xf numFmtId="0" fontId="38" fillId="0" borderId="10" xfId="51" applyFont="1" applyBorder="1" applyAlignment="1">
      <alignment horizontal="left" vertical="center" wrapText="1"/>
    </xf>
    <xf numFmtId="164" fontId="44" fillId="0" borderId="10" xfId="51" applyNumberFormat="1" applyFont="1" applyBorder="1" applyAlignment="1">
      <alignment horizontal="center" vertical="center" wrapText="1"/>
    </xf>
    <xf numFmtId="0" fontId="37" fillId="0" borderId="10" xfId="51" applyFont="1" applyBorder="1" applyAlignment="1">
      <alignment horizontal="left" vertical="center"/>
    </xf>
    <xf numFmtId="164" fontId="37" fillId="0" borderId="10" xfId="51" applyNumberFormat="1" applyFont="1" applyBorder="1" applyAlignment="1">
      <alignment horizontal="center" vertical="center" wrapText="1"/>
    </xf>
    <xf numFmtId="0" fontId="37" fillId="0" borderId="0" xfId="51" applyFont="1" applyBorder="1" applyAlignment="1">
      <alignment horizontal="center" vertical="center" wrapText="1"/>
    </xf>
    <xf numFmtId="0" fontId="37" fillId="0" borderId="0" xfId="51" applyFont="1" applyBorder="1" applyAlignment="1">
      <alignment horizontal="left" vertical="center"/>
    </xf>
    <xf numFmtId="164" fontId="37" fillId="0" borderId="0" xfId="51" applyNumberFormat="1" applyFont="1" applyBorder="1" applyAlignment="1">
      <alignment horizontal="center" vertical="center" wrapText="1"/>
    </xf>
    <xf numFmtId="0" fontId="40" fillId="0" borderId="0" xfId="51" applyFont="1" applyAlignment="1">
      <alignment horizontal="center" vertical="center" wrapText="1"/>
    </xf>
    <xf numFmtId="0" fontId="25" fillId="0" borderId="0" xfId="51" applyFont="1" applyAlignment="1">
      <alignment horizontal="center" vertical="center" wrapText="1"/>
    </xf>
    <xf numFmtId="164" fontId="40" fillId="0" borderId="0" xfId="51" applyNumberFormat="1" applyFont="1" applyAlignment="1">
      <alignment horizontal="center" vertical="center" wrapText="1"/>
    </xf>
    <xf numFmtId="0" fontId="29" fillId="0" borderId="0" xfId="51" applyFont="1" applyAlignment="1">
      <alignment horizontal="left" vertical="center" wrapText="1"/>
    </xf>
    <xf numFmtId="0" fontId="29" fillId="0" borderId="0" xfId="51" applyFont="1" applyAlignment="1">
      <alignment horizontal="center" vertical="center" wrapText="1"/>
    </xf>
    <xf numFmtId="0" fontId="41" fillId="0" borderId="0" xfId="51" applyFont="1" applyAlignment="1">
      <alignment horizontal="center" vertical="center" wrapText="1"/>
    </xf>
    <xf numFmtId="0" fontId="26" fillId="0" borderId="0" xfId="51" applyFont="1" applyBorder="1" applyAlignment="1">
      <alignment horizontal="center" vertical="center" wrapText="1"/>
    </xf>
    <xf numFmtId="0" fontId="42" fillId="0" borderId="0" xfId="51" applyFont="1" applyAlignment="1">
      <alignment horizontal="center" vertical="center" wrapText="1"/>
    </xf>
    <xf numFmtId="0" fontId="25" fillId="0" borderId="0" xfId="51" applyFont="1" applyAlignment="1">
      <alignment horizontal="left" vertical="center"/>
    </xf>
    <xf numFmtId="0" fontId="37" fillId="0" borderId="0" xfId="51" applyFont="1" applyAlignment="1">
      <alignment horizontal="left" vertical="center" wrapText="1"/>
    </xf>
    <xf numFmtId="0" fontId="36" fillId="0" borderId="0" xfId="51" applyFont="1" applyAlignment="1">
      <alignment horizontal="center" vertical="center" wrapText="1"/>
    </xf>
    <xf numFmtId="0" fontId="38" fillId="0" borderId="0" xfId="51" applyFont="1" applyAlignment="1">
      <alignment horizontal="right" vertical="center"/>
    </xf>
    <xf numFmtId="2" fontId="38" fillId="0" borderId="0" xfId="51" applyNumberFormat="1" applyFont="1" applyAlignment="1">
      <alignment horizontal="center" vertical="center" wrapText="1"/>
    </xf>
    <xf numFmtId="164" fontId="44" fillId="0" borderId="10" xfId="46" applyNumberFormat="1" applyFont="1" applyBorder="1" applyAlignment="1">
      <alignment horizontal="center" vertical="center" wrapText="1"/>
    </xf>
    <xf numFmtId="164" fontId="44" fillId="0" borderId="24" xfId="51" applyNumberFormat="1" applyFont="1" applyBorder="1" applyAlignment="1">
      <alignment horizontal="center" vertical="center" wrapText="1"/>
    </xf>
    <xf numFmtId="0" fontId="24" fillId="0" borderId="0" xfId="45" applyFont="1" applyAlignment="1" applyProtection="1">
      <alignment horizontal="center" vertical="center"/>
    </xf>
    <xf numFmtId="0" fontId="24" fillId="0" borderId="0" xfId="45" applyFont="1" applyAlignment="1" applyProtection="1">
      <alignment vertical="center"/>
    </xf>
    <xf numFmtId="0" fontId="24" fillId="0" borderId="0" xfId="45" applyFont="1" applyAlignment="1" applyProtection="1">
      <alignment horizontal="right" vertical="center"/>
    </xf>
    <xf numFmtId="0" fontId="36" fillId="0" borderId="10" xfId="45" applyFont="1" applyBorder="1" applyAlignment="1" applyProtection="1">
      <alignment horizontal="center" vertical="center" wrapText="1"/>
    </xf>
    <xf numFmtId="0" fontId="36" fillId="0" borderId="19" xfId="45" applyFont="1" applyBorder="1" applyAlignment="1" applyProtection="1">
      <alignment horizontal="center" vertical="center" wrapText="1"/>
    </xf>
    <xf numFmtId="0" fontId="47" fillId="0" borderId="10" xfId="45" applyFont="1" applyBorder="1" applyAlignment="1" applyProtection="1">
      <alignment horizontal="center" vertical="center" wrapText="1"/>
    </xf>
    <xf numFmtId="0" fontId="29" fillId="0" borderId="10" xfId="45" applyFont="1" applyBorder="1" applyAlignment="1" applyProtection="1">
      <alignment horizontal="center" vertical="center" wrapText="1"/>
    </xf>
    <xf numFmtId="0" fontId="29" fillId="0" borderId="19" xfId="45" applyFont="1" applyBorder="1" applyAlignment="1" applyProtection="1">
      <alignment horizontal="center" vertical="center" wrapText="1"/>
    </xf>
    <xf numFmtId="164" fontId="29" fillId="0" borderId="10" xfId="45" applyNumberFormat="1" applyFont="1" applyBorder="1" applyAlignment="1" applyProtection="1">
      <alignment horizontal="center" vertical="center" wrapText="1"/>
    </xf>
    <xf numFmtId="164" fontId="29" fillId="0" borderId="10" xfId="45" applyNumberFormat="1" applyFont="1" applyBorder="1" applyAlignment="1" applyProtection="1">
      <alignment horizontal="center" vertical="center" wrapText="1"/>
      <protection locked="0"/>
    </xf>
    <xf numFmtId="0" fontId="24" fillId="0" borderId="10" xfId="45" applyFont="1" applyBorder="1" applyAlignment="1" applyProtection="1">
      <alignment horizontal="center" vertical="center" wrapText="1"/>
    </xf>
    <xf numFmtId="0" fontId="24" fillId="0" borderId="19" xfId="45" applyFont="1" applyBorder="1" applyAlignment="1" applyProtection="1">
      <alignment horizontal="left" vertical="center" wrapText="1"/>
    </xf>
    <xf numFmtId="0" fontId="24" fillId="0" borderId="19" xfId="45" applyFont="1" applyBorder="1" applyAlignment="1" applyProtection="1">
      <alignment horizontal="left" vertical="center" wrapText="1"/>
      <protection locked="0"/>
    </xf>
    <xf numFmtId="0" fontId="24" fillId="0" borderId="10" xfId="45" applyFont="1" applyBorder="1" applyAlignment="1" applyProtection="1">
      <alignment horizontal="center" vertical="center" wrapText="1"/>
      <protection locked="0"/>
    </xf>
    <xf numFmtId="164" fontId="24" fillId="0" borderId="10" xfId="45" applyNumberFormat="1" applyFont="1" applyBorder="1" applyAlignment="1" applyProtection="1">
      <alignment horizontal="center" vertical="center" wrapText="1"/>
    </xf>
    <xf numFmtId="0" fontId="29" fillId="0" borderId="19" xfId="45" applyFont="1" applyBorder="1" applyAlignment="1" applyProtection="1">
      <alignment horizontal="left" vertical="center" wrapText="1"/>
    </xf>
    <xf numFmtId="164" fontId="24" fillId="0" borderId="10" xfId="45" applyNumberFormat="1" applyFont="1" applyBorder="1" applyAlignment="1" applyProtection="1">
      <alignment vertical="center"/>
      <protection locked="0"/>
    </xf>
    <xf numFmtId="0" fontId="25" fillId="0" borderId="26" xfId="45" applyFont="1" applyBorder="1" applyAlignment="1" applyProtection="1">
      <alignment vertical="center"/>
    </xf>
    <xf numFmtId="0" fontId="25" fillId="0" borderId="10" xfId="45" applyFont="1" applyBorder="1" applyAlignment="1" applyProtection="1">
      <alignment horizontal="left" vertical="center" wrapText="1"/>
    </xf>
    <xf numFmtId="164" fontId="25" fillId="0" borderId="10" xfId="45" applyNumberFormat="1" applyFont="1" applyBorder="1" applyAlignment="1" applyProtection="1">
      <alignment horizontal="center" vertical="center" wrapText="1"/>
    </xf>
    <xf numFmtId="164" fontId="25" fillId="0" borderId="10" xfId="45" applyNumberFormat="1" applyFont="1" applyBorder="1" applyAlignment="1" applyProtection="1">
      <alignment horizontal="center" vertical="center" wrapText="1"/>
      <protection locked="0"/>
    </xf>
    <xf numFmtId="0" fontId="25" fillId="0" borderId="10" xfId="45" applyFont="1" applyBorder="1" applyAlignment="1" applyProtection="1">
      <alignment horizontal="center" vertical="center"/>
    </xf>
    <xf numFmtId="0" fontId="25" fillId="0" borderId="10" xfId="45" applyFont="1" applyBorder="1" applyAlignment="1" applyProtection="1">
      <alignment vertical="center"/>
    </xf>
    <xf numFmtId="164" fontId="25" fillId="0" borderId="10" xfId="45" applyNumberFormat="1" applyFont="1" applyBorder="1" applyAlignment="1" applyProtection="1">
      <alignment horizontal="center" vertical="center"/>
    </xf>
    <xf numFmtId="164" fontId="25" fillId="0" borderId="10" xfId="45" applyNumberFormat="1" applyFont="1" applyBorder="1" applyAlignment="1" applyProtection="1">
      <alignment horizontal="center" vertical="center"/>
      <protection locked="0"/>
    </xf>
    <xf numFmtId="0" fontId="25" fillId="0" borderId="10" xfId="45" applyFont="1" applyBorder="1" applyAlignment="1" applyProtection="1">
      <alignment vertical="center" wrapText="1"/>
    </xf>
    <xf numFmtId="0" fontId="24" fillId="0" borderId="0" xfId="50" applyFont="1" applyAlignment="1">
      <alignment vertical="center" wrapText="1"/>
    </xf>
    <xf numFmtId="0" fontId="29" fillId="0" borderId="0" xfId="50" applyFont="1" applyAlignment="1">
      <alignment horizontal="center" vertical="center" wrapText="1"/>
    </xf>
    <xf numFmtId="0" fontId="24" fillId="0" borderId="0" xfId="50" applyFont="1" applyBorder="1" applyAlignment="1">
      <alignment vertical="center" wrapText="1"/>
    </xf>
    <xf numFmtId="0" fontId="25" fillId="0" borderId="0" xfId="50" applyFont="1" applyAlignment="1">
      <alignment vertical="center" wrapText="1"/>
    </xf>
    <xf numFmtId="164" fontId="24" fillId="0" borderId="10" xfId="0" applyNumberFormat="1" applyFont="1" applyBorder="1" applyAlignment="1" applyProtection="1">
      <alignment horizontal="center" vertical="center"/>
      <protection locked="0"/>
    </xf>
    <xf numFmtId="0" fontId="28" fillId="0" borderId="0" xfId="45" applyFont="1" applyBorder="1" applyAlignment="1" applyProtection="1">
      <alignment horizontal="left" vertical="center"/>
      <protection locked="0"/>
    </xf>
    <xf numFmtId="165" fontId="24" fillId="0" borderId="10" xfId="20" applyNumberFormat="1" applyFont="1" applyBorder="1" applyAlignment="1" applyProtection="1">
      <alignment horizontal="left" vertical="center" wrapText="1"/>
    </xf>
    <xf numFmtId="0" fontId="30" fillId="0" borderId="10" xfId="20" applyNumberFormat="1" applyFont="1" applyBorder="1" applyAlignment="1" applyProtection="1">
      <alignment horizontal="center" vertical="center"/>
      <protection locked="0"/>
    </xf>
    <xf numFmtId="164" fontId="30" fillId="0" borderId="10" xfId="20" applyNumberFormat="1" applyFont="1" applyBorder="1" applyAlignment="1" applyProtection="1">
      <alignment horizontal="center" vertical="center"/>
      <protection locked="0"/>
    </xf>
    <xf numFmtId="165" fontId="30" fillId="0" borderId="10" xfId="20" applyNumberFormat="1" applyFont="1" applyBorder="1" applyAlignment="1" applyProtection="1">
      <alignment horizontal="left" vertical="center" wrapText="1"/>
    </xf>
    <xf numFmtId="0" fontId="30" fillId="0" borderId="10" xfId="0" applyFont="1" applyBorder="1" applyAlignment="1" applyProtection="1">
      <alignment horizontal="center" vertical="center"/>
      <protection locked="0"/>
    </xf>
    <xf numFmtId="0" fontId="30" fillId="0" borderId="10" xfId="0" applyFont="1" applyBorder="1" applyAlignment="1" applyProtection="1">
      <alignment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30" fillId="0" borderId="0" xfId="45" applyFont="1" applyBorder="1" applyAlignment="1" applyProtection="1">
      <alignment horizontal="left" vertical="center"/>
      <protection locked="0"/>
    </xf>
    <xf numFmtId="0" fontId="48" fillId="0" borderId="0" xfId="20" applyFont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left" vertical="center"/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24" fillId="0" borderId="10" xfId="45" applyFont="1" applyBorder="1" applyAlignment="1" applyProtection="1">
      <alignment vertical="center"/>
      <protection locked="0"/>
    </xf>
    <xf numFmtId="0" fontId="24" fillId="0" borderId="0" xfId="45" applyFont="1" applyBorder="1" applyAlignment="1" applyProtection="1">
      <alignment horizontal="left" vertical="center"/>
      <protection locked="0"/>
    </xf>
    <xf numFmtId="0" fontId="30" fillId="0" borderId="10" xfId="45" applyFont="1" applyBorder="1" applyAlignment="1" applyProtection="1">
      <alignment horizontal="center" vertical="center"/>
      <protection locked="0"/>
    </xf>
    <xf numFmtId="0" fontId="30" fillId="0" borderId="10" xfId="45" applyFont="1" applyBorder="1" applyAlignment="1" applyProtection="1">
      <alignment vertical="center" wrapText="1"/>
    </xf>
    <xf numFmtId="0" fontId="30" fillId="0" borderId="10" xfId="45" applyFont="1" applyBorder="1" applyAlignment="1" applyProtection="1">
      <alignment horizontal="left" vertical="center"/>
    </xf>
    <xf numFmtId="0" fontId="24" fillId="0" borderId="10" xfId="45" applyFont="1" applyFill="1" applyBorder="1" applyAlignment="1" applyProtection="1">
      <alignment horizontal="center" vertical="center"/>
      <protection locked="0"/>
    </xf>
    <xf numFmtId="164" fontId="24" fillId="0" borderId="10" xfId="2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Protection="1">
      <protection locked="0"/>
    </xf>
    <xf numFmtId="0" fontId="24" fillId="0" borderId="0" xfId="0" applyFont="1" applyFill="1" applyProtection="1">
      <protection hidden="1"/>
    </xf>
    <xf numFmtId="2" fontId="25" fillId="0" borderId="0" xfId="0" applyNumberFormat="1" applyFont="1" applyAlignment="1" applyProtection="1">
      <alignment horizontal="center" vertical="center"/>
      <protection locked="0"/>
    </xf>
    <xf numFmtId="0" fontId="30" fillId="0" borderId="10" xfId="45" applyFont="1" applyBorder="1" applyAlignment="1" applyProtection="1">
      <alignment vertical="center"/>
    </xf>
    <xf numFmtId="0" fontId="29" fillId="0" borderId="10" xfId="0" applyFont="1" applyBorder="1" applyAlignment="1" applyProtection="1">
      <alignment horizontal="center" vertical="center"/>
      <protection locked="0"/>
    </xf>
    <xf numFmtId="0" fontId="25" fillId="0" borderId="10" xfId="45" applyFont="1" applyBorder="1" applyAlignment="1" applyProtection="1">
      <alignment horizontal="left" vertical="center"/>
    </xf>
    <xf numFmtId="0" fontId="30" fillId="0" borderId="10" xfId="45" applyFont="1" applyBorder="1" applyAlignment="1" applyProtection="1">
      <alignment horizontal="left" vertical="center" wrapText="1"/>
    </xf>
    <xf numFmtId="0" fontId="30" fillId="26" borderId="10" xfId="0" applyFont="1" applyFill="1" applyBorder="1" applyAlignment="1" applyProtection="1">
      <alignment horizontal="left" vertical="center" wrapText="1"/>
    </xf>
    <xf numFmtId="0" fontId="24" fillId="26" borderId="10" xfId="0" applyFont="1" applyFill="1" applyBorder="1" applyAlignment="1" applyProtection="1">
      <alignment horizontal="left" vertical="center" wrapText="1"/>
    </xf>
    <xf numFmtId="0" fontId="24" fillId="0" borderId="10" xfId="45" applyFont="1" applyBorder="1" applyAlignment="1" applyProtection="1">
      <alignment horizontal="left" vertical="center" wrapText="1"/>
    </xf>
    <xf numFmtId="1" fontId="30" fillId="0" borderId="10" xfId="0" applyNumberFormat="1" applyFont="1" applyBorder="1" applyAlignment="1" applyProtection="1">
      <alignment horizontal="center" vertical="center"/>
      <protection locked="0"/>
    </xf>
    <xf numFmtId="0" fontId="30" fillId="0" borderId="10" xfId="0" applyFont="1" applyBorder="1" applyAlignment="1" applyProtection="1">
      <alignment horizontal="left" vertical="center" wrapText="1"/>
    </xf>
    <xf numFmtId="0" fontId="24" fillId="0" borderId="10" xfId="0" applyFont="1" applyBorder="1" applyAlignment="1" applyProtection="1">
      <alignment horizontal="left" vertical="center"/>
    </xf>
    <xf numFmtId="0" fontId="25" fillId="0" borderId="0" xfId="20" applyFont="1" applyAlignment="1" applyProtection="1">
      <alignment horizontal="center" vertical="center"/>
      <protection locked="0"/>
    </xf>
    <xf numFmtId="0" fontId="28" fillId="0" borderId="0" xfId="20" applyFont="1" applyAlignment="1" applyProtection="1">
      <alignment horizontal="right"/>
      <protection locked="0"/>
    </xf>
    <xf numFmtId="0" fontId="23" fillId="0" borderId="0" xfId="20" applyFont="1" applyAlignment="1" applyProtection="1">
      <alignment horizontal="center" vertical="center"/>
      <protection locked="0"/>
    </xf>
    <xf numFmtId="0" fontId="24" fillId="0" borderId="0" xfId="45" applyFont="1" applyFill="1" applyBorder="1" applyAlignment="1" applyProtection="1">
      <alignment horizontal="center" vertical="center"/>
      <protection locked="0"/>
    </xf>
    <xf numFmtId="164" fontId="24" fillId="0" borderId="0" xfId="2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left" vertical="center"/>
    </xf>
    <xf numFmtId="0" fontId="28" fillId="0" borderId="0" xfId="20" applyFont="1" applyFill="1" applyProtection="1">
      <protection hidden="1"/>
    </xf>
    <xf numFmtId="0" fontId="28" fillId="0" borderId="0" xfId="20" applyFont="1" applyFill="1" applyAlignment="1" applyProtection="1">
      <alignment horizontal="center"/>
      <protection hidden="1"/>
    </xf>
    <xf numFmtId="0" fontId="28" fillId="0" borderId="0" xfId="0" applyFont="1" applyFill="1" applyProtection="1">
      <protection hidden="1"/>
    </xf>
    <xf numFmtId="0" fontId="28" fillId="0" borderId="0" xfId="20" applyFont="1" applyFill="1" applyAlignment="1" applyProtection="1">
      <alignment horizontal="right"/>
      <protection hidden="1"/>
    </xf>
    <xf numFmtId="0" fontId="28" fillId="0" borderId="0" xfId="0" applyFont="1" applyFill="1" applyAlignment="1" applyProtection="1">
      <alignment horizontal="left" vertical="center"/>
      <protection locked="0"/>
    </xf>
    <xf numFmtId="0" fontId="28" fillId="0" borderId="0" xfId="0" applyFont="1" applyFill="1" applyAlignment="1" applyProtection="1">
      <alignment horizontal="center" vertical="center"/>
      <protection locked="0"/>
    </xf>
    <xf numFmtId="0" fontId="28" fillId="0" borderId="0" xfId="0" applyFont="1" applyFill="1" applyProtection="1">
      <protection locked="0"/>
    </xf>
    <xf numFmtId="0" fontId="28" fillId="0" borderId="0" xfId="20" applyNumberFormat="1" applyFont="1" applyFill="1" applyProtection="1">
      <protection hidden="1"/>
    </xf>
    <xf numFmtId="0" fontId="48" fillId="0" borderId="0" xfId="20" applyFont="1" applyFill="1" applyAlignment="1" applyProtection="1">
      <alignment horizontal="center" vertical="center"/>
      <protection locked="0"/>
    </xf>
    <xf numFmtId="0" fontId="28" fillId="0" borderId="0" xfId="0" applyFont="1" applyFill="1" applyAlignment="1" applyProtection="1">
      <alignment vertical="center"/>
      <protection locked="0"/>
    </xf>
    <xf numFmtId="0" fontId="28" fillId="0" borderId="0" xfId="0" applyFont="1" applyFill="1" applyAlignment="1" applyProtection="1">
      <alignment vertical="center"/>
      <protection hidden="1"/>
    </xf>
    <xf numFmtId="0" fontId="25" fillId="0" borderId="0" xfId="20" applyFont="1" applyFill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right" vertical="center" wrapText="1"/>
      <protection hidden="1"/>
    </xf>
    <xf numFmtId="0" fontId="27" fillId="0" borderId="0" xfId="0" applyFont="1" applyFill="1" applyBorder="1" applyAlignment="1" applyProtection="1">
      <alignment horizontal="center" vertical="center" wrapText="1"/>
      <protection hidden="1"/>
    </xf>
    <xf numFmtId="0" fontId="30" fillId="0" borderId="0" xfId="45" applyFont="1" applyFill="1" applyBorder="1" applyAlignment="1" applyProtection="1">
      <alignment horizontal="center" vertical="center"/>
      <protection locked="0"/>
    </xf>
    <xf numFmtId="164" fontId="30" fillId="0" borderId="0" xfId="2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Protection="1">
      <protection locked="0"/>
    </xf>
    <xf numFmtId="0" fontId="25" fillId="0" borderId="0" xfId="0" applyFont="1" applyFill="1" applyProtection="1">
      <protection hidden="1"/>
    </xf>
    <xf numFmtId="0" fontId="24" fillId="0" borderId="0" xfId="45" applyFont="1" applyFill="1" applyBorder="1" applyAlignment="1" applyProtection="1">
      <alignment vertical="center"/>
    </xf>
    <xf numFmtId="2" fontId="25" fillId="0" borderId="0" xfId="0" applyNumberFormat="1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left" vertical="center"/>
    </xf>
    <xf numFmtId="0" fontId="25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horizontal="left" vertical="center"/>
    </xf>
    <xf numFmtId="164" fontId="23" fillId="0" borderId="0" xfId="2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left" vertical="center"/>
    </xf>
    <xf numFmtId="164" fontId="25" fillId="0" borderId="0" xfId="2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45" applyFont="1" applyFill="1" applyBorder="1" applyAlignment="1" applyProtection="1">
      <alignment horizontal="left" vertical="center"/>
    </xf>
    <xf numFmtId="0" fontId="29" fillId="0" borderId="0" xfId="0" applyFont="1" applyFill="1" applyProtection="1">
      <protection locked="0"/>
    </xf>
    <xf numFmtId="0" fontId="29" fillId="0" borderId="0" xfId="0" applyFont="1" applyFill="1" applyProtection="1">
      <protection hidden="1"/>
    </xf>
    <xf numFmtId="0" fontId="25" fillId="0" borderId="0" xfId="45" applyFont="1" applyFill="1" applyBorder="1" applyAlignment="1" applyProtection="1">
      <alignment horizontal="left" vertical="center"/>
    </xf>
    <xf numFmtId="0" fontId="24" fillId="0" borderId="0" xfId="0" applyFont="1" applyFill="1" applyBorder="1" applyAlignment="1" applyProtection="1">
      <alignment horizontal="left" vertical="center" wrapText="1"/>
    </xf>
    <xf numFmtId="164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45" applyFont="1" applyFill="1" applyBorder="1" applyAlignment="1" applyProtection="1">
      <alignment horizontal="left" vertical="center" wrapText="1"/>
    </xf>
    <xf numFmtId="0" fontId="24" fillId="0" borderId="0" xfId="45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vertical="center"/>
    </xf>
    <xf numFmtId="164" fontId="23" fillId="0" borderId="0" xfId="20" applyNumberFormat="1" applyFont="1" applyFill="1" applyBorder="1" applyAlignment="1" applyProtection="1">
      <alignment horizontal="center" vertical="center"/>
      <protection hidden="1"/>
    </xf>
    <xf numFmtId="0" fontId="48" fillId="0" borderId="0" xfId="0" applyFont="1" applyFill="1" applyAlignment="1" applyProtection="1">
      <alignment horizontal="center" vertical="center"/>
      <protection locked="0"/>
    </xf>
    <xf numFmtId="0" fontId="23" fillId="0" borderId="0" xfId="0" applyFont="1" applyFill="1" applyProtection="1">
      <protection locked="0"/>
    </xf>
    <xf numFmtId="0" fontId="23" fillId="0" borderId="0" xfId="0" applyFont="1" applyFill="1" applyProtection="1">
      <protection hidden="1"/>
    </xf>
    <xf numFmtId="0" fontId="28" fillId="0" borderId="0" xfId="20" applyNumberFormat="1" applyFont="1" applyFill="1" applyBorder="1" applyAlignment="1" applyProtection="1">
      <alignment horizontal="center" vertical="center"/>
      <protection hidden="1"/>
    </xf>
    <xf numFmtId="165" fontId="28" fillId="0" borderId="0" xfId="20" applyNumberFormat="1" applyFont="1" applyFill="1" applyBorder="1" applyAlignment="1" applyProtection="1">
      <alignment horizontal="left" vertical="center" wrapText="1"/>
      <protection hidden="1"/>
    </xf>
    <xf numFmtId="0" fontId="28" fillId="0" borderId="0" xfId="0" applyFont="1" applyFill="1" applyBorder="1" applyProtection="1">
      <protection hidden="1"/>
    </xf>
    <xf numFmtId="0" fontId="24" fillId="0" borderId="0" xfId="0" applyFont="1" applyFill="1" applyBorder="1" applyAlignment="1" applyProtection="1"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0" xfId="0" applyFont="1" applyFill="1" applyAlignment="1" applyProtection="1">
      <protection hidden="1"/>
    </xf>
    <xf numFmtId="0" fontId="28" fillId="0" borderId="0" xfId="0" applyFont="1" applyFill="1" applyBorder="1" applyAlignment="1" applyProtection="1">
      <protection hidden="1"/>
    </xf>
    <xf numFmtId="0" fontId="32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164" fontId="25" fillId="0" borderId="0" xfId="20" applyNumberFormat="1" applyFont="1" applyFill="1" applyBorder="1" applyAlignment="1" applyProtection="1">
      <alignment horizontal="center" vertical="center"/>
      <protection locked="0"/>
    </xf>
    <xf numFmtId="0" fontId="25" fillId="0" borderId="0" xfId="45" applyFont="1" applyFill="1" applyBorder="1" applyAlignment="1" applyProtection="1">
      <alignment vertical="center"/>
    </xf>
    <xf numFmtId="0" fontId="25" fillId="0" borderId="0" xfId="45" applyFont="1" applyFill="1" applyBorder="1" applyAlignment="1" applyProtection="1">
      <alignment horizontal="left" vertical="center" wrapText="1"/>
    </xf>
    <xf numFmtId="0" fontId="25" fillId="0" borderId="0" xfId="0" applyFont="1" applyFill="1" applyBorder="1" applyAlignment="1" applyProtection="1">
      <alignment horizontal="left" vertical="center" wrapText="1"/>
    </xf>
    <xf numFmtId="1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164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164" fontId="28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8" fillId="0" borderId="0" xfId="45" applyFont="1" applyFill="1" applyBorder="1" applyAlignment="1" applyProtection="1">
      <alignment horizontal="left" vertical="center"/>
      <protection locked="0"/>
    </xf>
    <xf numFmtId="0" fontId="25" fillId="0" borderId="0" xfId="2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</xf>
    <xf numFmtId="165" fontId="25" fillId="0" borderId="0" xfId="20" applyNumberFormat="1" applyFont="1" applyFill="1" applyBorder="1" applyAlignment="1" applyProtection="1">
      <alignment vertical="center" wrapText="1"/>
    </xf>
    <xf numFmtId="0" fontId="25" fillId="0" borderId="0" xfId="0" applyFont="1" applyFill="1" applyAlignment="1" applyProtection="1">
      <alignment vertical="center"/>
    </xf>
    <xf numFmtId="0" fontId="24" fillId="0" borderId="0" xfId="0" applyFont="1" applyFill="1" applyAlignment="1" applyProtection="1">
      <alignment horizontal="right" vertical="center"/>
    </xf>
    <xf numFmtId="164" fontId="23" fillId="0" borderId="0" xfId="20" applyNumberFormat="1" applyFont="1" applyFill="1" applyBorder="1" applyAlignment="1" applyProtection="1">
      <alignment horizontal="center" vertical="center"/>
    </xf>
    <xf numFmtId="164" fontId="25" fillId="0" borderId="0" xfId="20" applyNumberFormat="1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left" vertical="center"/>
      <protection locked="0"/>
    </xf>
    <xf numFmtId="2" fontId="24" fillId="0" borderId="0" xfId="0" applyNumberFormat="1" applyFont="1" applyFill="1" applyAlignment="1" applyProtection="1">
      <alignment horizontal="center" vertical="center"/>
      <protection locked="0"/>
    </xf>
    <xf numFmtId="0" fontId="28" fillId="0" borderId="0" xfId="20" applyFont="1" applyProtection="1">
      <protection locked="0"/>
    </xf>
    <xf numFmtId="0" fontId="28" fillId="0" borderId="0" xfId="20" applyFont="1" applyAlignment="1" applyProtection="1">
      <alignment horizontal="center"/>
      <protection locked="0"/>
    </xf>
    <xf numFmtId="0" fontId="28" fillId="0" borderId="0" xfId="20" applyNumberFormat="1" applyFont="1" applyProtection="1">
      <protection locked="0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30" fillId="0" borderId="13" xfId="20" applyFont="1" applyBorder="1" applyAlignment="1" applyProtection="1">
      <alignment vertical="center"/>
      <protection locked="0"/>
    </xf>
    <xf numFmtId="0" fontId="25" fillId="0" borderId="10" xfId="20" applyNumberFormat="1" applyFont="1" applyBorder="1" applyAlignment="1" applyProtection="1">
      <alignment horizontal="center" vertical="center"/>
      <protection locked="0"/>
    </xf>
    <xf numFmtId="0" fontId="28" fillId="24" borderId="0" xfId="0" applyFont="1" applyFill="1" applyAlignment="1" applyProtection="1">
      <alignment vertical="center"/>
      <protection locked="0"/>
    </xf>
    <xf numFmtId="0" fontId="24" fillId="24" borderId="0" xfId="0" applyFont="1" applyFill="1" applyAlignment="1" applyProtection="1">
      <alignment vertical="center"/>
      <protection locked="0"/>
    </xf>
    <xf numFmtId="0" fontId="24" fillId="0" borderId="0" xfId="0" applyFont="1" applyBorder="1" applyAlignment="1" applyProtection="1">
      <protection locked="0"/>
    </xf>
    <xf numFmtId="0" fontId="24" fillId="0" borderId="0" xfId="0" applyFont="1" applyAlignment="1" applyProtection="1">
      <protection locked="0"/>
    </xf>
    <xf numFmtId="0" fontId="28" fillId="0" borderId="0" xfId="0" applyFont="1" applyBorder="1" applyAlignment="1" applyProtection="1"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0" fontId="30" fillId="0" borderId="13" xfId="20" applyFont="1" applyBorder="1" applyAlignment="1" applyProtection="1">
      <alignment horizontal="center" vertical="center"/>
    </xf>
    <xf numFmtId="0" fontId="24" fillId="0" borderId="10" xfId="45" applyFont="1" applyFill="1" applyBorder="1" applyAlignment="1" applyProtection="1">
      <alignment vertical="center"/>
    </xf>
    <xf numFmtId="165" fontId="24" fillId="24" borderId="10" xfId="20" applyNumberFormat="1" applyFont="1" applyFill="1" applyBorder="1" applyAlignment="1" applyProtection="1">
      <alignment horizontal="left" vertical="center" wrapText="1"/>
    </xf>
    <xf numFmtId="164" fontId="23" fillId="0" borderId="10" xfId="20" applyNumberFormat="1" applyFont="1" applyBorder="1" applyAlignment="1" applyProtection="1">
      <alignment horizontal="center" vertical="center"/>
    </xf>
    <xf numFmtId="164" fontId="25" fillId="0" borderId="10" xfId="20" applyNumberFormat="1" applyFont="1" applyBorder="1" applyAlignment="1" applyProtection="1">
      <alignment horizontal="center" vertical="center"/>
    </xf>
    <xf numFmtId="164" fontId="30" fillId="0" borderId="10" xfId="20" applyNumberFormat="1" applyFont="1" applyBorder="1" applyAlignment="1" applyProtection="1">
      <alignment horizontal="center" vertical="center"/>
    </xf>
    <xf numFmtId="164" fontId="29" fillId="0" borderId="10" xfId="20" applyNumberFormat="1" applyFont="1" applyBorder="1" applyAlignment="1" applyProtection="1">
      <alignment horizontal="center" vertical="center"/>
    </xf>
    <xf numFmtId="0" fontId="30" fillId="0" borderId="10" xfId="0" applyFont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right" vertical="center" wrapText="1"/>
    </xf>
    <xf numFmtId="0" fontId="25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right" vertical="center"/>
    </xf>
    <xf numFmtId="0" fontId="24" fillId="0" borderId="0" xfId="0" applyFont="1" applyFill="1" applyBorder="1" applyAlignment="1" applyProtection="1">
      <alignment horizontal="center" vertical="center" wrapText="1"/>
    </xf>
    <xf numFmtId="0" fontId="28" fillId="0" borderId="0" xfId="20" applyFont="1" applyFill="1" applyAlignment="1" applyProtection="1">
      <alignment horizontal="right"/>
    </xf>
    <xf numFmtId="0" fontId="24" fillId="0" borderId="0" xfId="0" applyFont="1" applyFill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center"/>
      <protection hidden="1"/>
    </xf>
    <xf numFmtId="164" fontId="24" fillId="0" borderId="10" xfId="20" applyNumberFormat="1" applyFont="1" applyFill="1" applyBorder="1" applyAlignment="1" applyProtection="1">
      <alignment horizontal="center" vertical="center"/>
    </xf>
    <xf numFmtId="0" fontId="29" fillId="0" borderId="13" xfId="45" applyNumberFormat="1" applyFont="1" applyBorder="1" applyAlignment="1" applyProtection="1">
      <alignment horizontal="center" vertical="center" wrapText="1"/>
      <protection hidden="1"/>
    </xf>
    <xf numFmtId="164" fontId="38" fillId="0" borderId="18" xfId="51" applyNumberFormat="1" applyFont="1" applyBorder="1" applyAlignment="1">
      <alignment horizontal="center" vertical="center" wrapText="1"/>
    </xf>
    <xf numFmtId="164" fontId="38" fillId="0" borderId="0" xfId="51" applyNumberFormat="1" applyFont="1" applyAlignment="1">
      <alignment horizontal="center" vertical="center" wrapText="1"/>
    </xf>
    <xf numFmtId="164" fontId="38" fillId="0" borderId="10" xfId="51" applyNumberFormat="1" applyFont="1" applyBorder="1" applyAlignment="1">
      <alignment horizontal="center" vertical="center" wrapText="1"/>
    </xf>
    <xf numFmtId="1" fontId="37" fillId="0" borderId="28" xfId="51" applyNumberFormat="1" applyFont="1" applyBorder="1" applyAlignment="1">
      <alignment horizontal="center" vertical="center" wrapText="1"/>
    </xf>
    <xf numFmtId="1" fontId="37" fillId="0" borderId="33" xfId="51" applyNumberFormat="1" applyFont="1" applyBorder="1" applyAlignment="1">
      <alignment horizontal="center" vertical="center" wrapText="1"/>
    </xf>
    <xf numFmtId="164" fontId="37" fillId="0" borderId="33" xfId="51" applyNumberFormat="1" applyFont="1" applyBorder="1" applyAlignment="1">
      <alignment horizontal="center" vertical="center" wrapText="1"/>
    </xf>
    <xf numFmtId="0" fontId="44" fillId="0" borderId="17" xfId="46" applyFont="1" applyBorder="1" applyAlignment="1">
      <alignment horizontal="center" vertical="center" wrapText="1"/>
    </xf>
    <xf numFmtId="164" fontId="37" fillId="0" borderId="29" xfId="51" applyNumberFormat="1" applyFont="1" applyBorder="1" applyAlignment="1">
      <alignment horizontal="center" vertical="center" wrapText="1"/>
    </xf>
    <xf numFmtId="0" fontId="38" fillId="0" borderId="28" xfId="51" applyFont="1" applyBorder="1" applyAlignment="1">
      <alignment horizontal="center" vertical="center" wrapText="1"/>
    </xf>
    <xf numFmtId="0" fontId="40" fillId="0" borderId="29" xfId="51" applyFont="1" applyBorder="1" applyAlignment="1">
      <alignment horizontal="center" vertical="center" wrapText="1"/>
    </xf>
    <xf numFmtId="0" fontId="38" fillId="0" borderId="0" xfId="51" applyFont="1" applyBorder="1" applyAlignment="1">
      <alignment horizontal="center" vertical="center" wrapText="1"/>
    </xf>
    <xf numFmtId="0" fontId="37" fillId="0" borderId="0" xfId="51" applyFont="1" applyBorder="1" applyAlignment="1">
      <alignment horizontal="left" vertical="center" wrapText="1"/>
    </xf>
    <xf numFmtId="164" fontId="40" fillId="0" borderId="0" xfId="51" applyNumberFormat="1" applyFont="1" applyBorder="1" applyAlignment="1">
      <alignment horizontal="center" vertical="center" wrapText="1"/>
    </xf>
    <xf numFmtId="164" fontId="30" fillId="0" borderId="0" xfId="46" applyNumberFormat="1" applyFont="1" applyBorder="1" applyAlignment="1">
      <alignment horizontal="center" vertical="center"/>
    </xf>
    <xf numFmtId="164" fontId="37" fillId="0" borderId="0" xfId="51" applyNumberFormat="1" applyFont="1" applyBorder="1" applyAlignment="1">
      <alignment horizontal="center" vertical="center"/>
    </xf>
    <xf numFmtId="164" fontId="37" fillId="0" borderId="33" xfId="51" applyNumberFormat="1" applyFont="1" applyBorder="1" applyAlignment="1">
      <alignment horizontal="center" vertical="center"/>
    </xf>
    <xf numFmtId="164" fontId="37" fillId="0" borderId="29" xfId="51" applyNumberFormat="1" applyFont="1" applyBorder="1" applyAlignment="1">
      <alignment horizontal="center" vertical="center"/>
    </xf>
    <xf numFmtId="0" fontId="32" fillId="0" borderId="27" xfId="50" applyFont="1" applyBorder="1" applyAlignment="1">
      <alignment vertical="center" wrapText="1"/>
    </xf>
    <xf numFmtId="0" fontId="32" fillId="0" borderId="0" xfId="50" applyFont="1" applyAlignment="1">
      <alignment vertical="center" wrapText="1"/>
    </xf>
    <xf numFmtId="0" fontId="25" fillId="0" borderId="0" xfId="20" applyFont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vertical="center" wrapText="1"/>
      <protection locked="0"/>
    </xf>
    <xf numFmtId="0" fontId="28" fillId="0" borderId="0" xfId="45" applyFont="1" applyFill="1" applyBorder="1" applyAlignment="1" applyProtection="1">
      <alignment horizontal="left" vertical="center"/>
    </xf>
    <xf numFmtId="0" fontId="24" fillId="0" borderId="10" xfId="0" applyFont="1" applyBorder="1" applyAlignment="1" applyProtection="1">
      <alignment vertical="center" wrapText="1"/>
    </xf>
    <xf numFmtId="164" fontId="24" fillId="0" borderId="10" xfId="20" applyNumberFormat="1" applyFont="1" applyBorder="1" applyAlignment="1" applyProtection="1">
      <alignment horizontal="center" vertical="center"/>
    </xf>
    <xf numFmtId="0" fontId="23" fillId="0" borderId="0" xfId="20" applyNumberFormat="1" applyFont="1" applyFill="1" applyBorder="1" applyAlignment="1" applyProtection="1">
      <alignment horizontal="center" vertical="center"/>
      <protection locked="0"/>
    </xf>
    <xf numFmtId="0" fontId="25" fillId="0" borderId="0" xfId="45" applyFont="1" applyFill="1" applyBorder="1" applyAlignment="1" applyProtection="1">
      <alignment horizontal="center" vertical="center"/>
      <protection locked="0"/>
    </xf>
    <xf numFmtId="0" fontId="25" fillId="0" borderId="0" xfId="45" applyFont="1" applyFill="1" applyBorder="1" applyAlignment="1" applyProtection="1">
      <alignment vertical="center" wrapText="1"/>
    </xf>
    <xf numFmtId="0" fontId="25" fillId="0" borderId="0" xfId="45" applyFont="1" applyFill="1" applyBorder="1" applyAlignment="1" applyProtection="1">
      <alignment horizontal="left" vertical="center"/>
      <protection locked="0"/>
    </xf>
    <xf numFmtId="0" fontId="27" fillId="24" borderId="0" xfId="0" applyFont="1" applyFill="1" applyAlignment="1" applyProtection="1">
      <alignment vertical="center"/>
      <protection locked="0"/>
    </xf>
    <xf numFmtId="0" fontId="25" fillId="0" borderId="10" xfId="45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26" borderId="10" xfId="0" applyFont="1" applyFill="1" applyBorder="1" applyAlignment="1" applyProtection="1">
      <alignment horizontal="left" vertical="center" wrapText="1"/>
    </xf>
    <xf numFmtId="1" fontId="25" fillId="0" borderId="10" xfId="0" applyNumberFormat="1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vertic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164" fontId="28" fillId="0" borderId="0" xfId="0" applyNumberFormat="1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5" fillId="0" borderId="10" xfId="0" applyFont="1" applyBorder="1" applyAlignment="1" applyProtection="1">
      <alignment horizontal="left" vertical="center" wrapText="1"/>
    </xf>
    <xf numFmtId="0" fontId="25" fillId="0" borderId="0" xfId="45" applyFont="1" applyProtection="1">
      <protection locked="0"/>
    </xf>
    <xf numFmtId="0" fontId="28" fillId="0" borderId="0" xfId="20" applyFont="1" applyFill="1" applyAlignment="1" applyProtection="1">
      <alignment horizontal="left" vertical="center"/>
      <protection locked="0"/>
    </xf>
    <xf numFmtId="164" fontId="28" fillId="0" borderId="0" xfId="0" applyNumberFormat="1" applyFont="1" applyFill="1" applyAlignment="1" applyProtection="1">
      <alignment horizontal="center" vertical="center"/>
    </xf>
    <xf numFmtId="0" fontId="27" fillId="0" borderId="0" xfId="20" applyFont="1" applyAlignment="1" applyProtection="1">
      <alignment horizontal="left" vertical="center"/>
      <protection locked="0"/>
    </xf>
    <xf numFmtId="0" fontId="25" fillId="0" borderId="0" xfId="45" applyFont="1" applyAlignment="1" applyProtection="1">
      <alignment vertical="center"/>
      <protection hidden="1"/>
    </xf>
    <xf numFmtId="164" fontId="28" fillId="0" borderId="0" xfId="0" applyNumberFormat="1" applyFont="1" applyFill="1" applyAlignment="1" applyProtection="1">
      <alignment horizontal="center" vertical="center"/>
      <protection locked="0"/>
    </xf>
    <xf numFmtId="164" fontId="24" fillId="0" borderId="0" xfId="20" applyNumberFormat="1" applyFont="1" applyFill="1" applyBorder="1" applyAlignment="1" applyProtection="1">
      <alignment horizontal="center" vertical="center"/>
    </xf>
    <xf numFmtId="49" fontId="24" fillId="0" borderId="0" xfId="0" applyNumberFormat="1" applyFont="1" applyAlignment="1" applyProtection="1">
      <alignment horizontal="left" vertical="center"/>
      <protection locked="0"/>
    </xf>
    <xf numFmtId="2" fontId="24" fillId="0" borderId="10" xfId="45" applyNumberFormat="1" applyFont="1" applyBorder="1" applyAlignment="1" applyProtection="1">
      <alignment horizontal="center" vertical="center" wrapText="1"/>
    </xf>
    <xf numFmtId="0" fontId="25" fillId="0" borderId="10" xfId="45" applyFont="1" applyBorder="1" applyAlignment="1" applyProtection="1">
      <alignment horizontal="left" vertical="center"/>
      <protection locked="0"/>
    </xf>
    <xf numFmtId="0" fontId="30" fillId="0" borderId="10" xfId="45" applyFont="1" applyBorder="1" applyAlignment="1" applyProtection="1">
      <alignment horizontal="left" vertical="center"/>
      <protection locked="0"/>
    </xf>
    <xf numFmtId="164" fontId="28" fillId="0" borderId="10" xfId="20" applyNumberFormat="1" applyFont="1" applyBorder="1" applyAlignment="1" applyProtection="1">
      <alignment horizontal="center" vertical="center"/>
    </xf>
    <xf numFmtId="164" fontId="24" fillId="0" borderId="0" xfId="45" applyNumberFormat="1" applyFont="1" applyAlignment="1">
      <alignment vertical="center"/>
    </xf>
    <xf numFmtId="164" fontId="49" fillId="0" borderId="10" xfId="20" applyNumberFormat="1" applyFont="1" applyBorder="1" applyAlignment="1" applyProtection="1">
      <alignment horizontal="center" vertical="center"/>
      <protection locked="0"/>
    </xf>
    <xf numFmtId="164" fontId="49" fillId="0" borderId="10" xfId="20" applyNumberFormat="1" applyFont="1" applyBorder="1" applyAlignment="1" applyProtection="1">
      <alignment horizontal="center" vertical="center"/>
    </xf>
    <xf numFmtId="164" fontId="50" fillId="0" borderId="10" xfId="20" applyNumberFormat="1" applyFont="1" applyBorder="1" applyAlignment="1" applyProtection="1">
      <alignment horizontal="center" vertical="center"/>
      <protection locked="0"/>
    </xf>
    <xf numFmtId="164" fontId="50" fillId="0" borderId="10" xfId="20" applyNumberFormat="1" applyFont="1" applyFill="1" applyBorder="1" applyAlignment="1" applyProtection="1">
      <alignment horizontal="center" vertical="center"/>
      <protection locked="0"/>
    </xf>
    <xf numFmtId="164" fontId="49" fillId="0" borderId="10" xfId="0" applyNumberFormat="1" applyFont="1" applyBorder="1" applyAlignment="1" applyProtection="1">
      <alignment horizontal="center" vertical="center" wrapText="1"/>
      <protection locked="0"/>
    </xf>
    <xf numFmtId="0" fontId="49" fillId="0" borderId="10" xfId="0" applyFont="1" applyFill="1" applyBorder="1" applyAlignment="1" applyProtection="1">
      <alignment horizontal="center" vertical="center"/>
      <protection locked="0"/>
    </xf>
    <xf numFmtId="0" fontId="51" fillId="0" borderId="10" xfId="0" applyFont="1" applyFill="1" applyBorder="1" applyAlignment="1" applyProtection="1">
      <alignment horizontal="center" vertical="center"/>
    </xf>
    <xf numFmtId="164" fontId="51" fillId="0" borderId="10" xfId="0" applyNumberFormat="1" applyFont="1" applyFill="1" applyBorder="1" applyAlignment="1" applyProtection="1">
      <alignment horizontal="center" vertical="center" wrapText="1"/>
      <protection hidden="1"/>
    </xf>
    <xf numFmtId="164" fontId="51" fillId="0" borderId="10" xfId="0" applyNumberFormat="1" applyFont="1" applyFill="1" applyBorder="1" applyAlignment="1" applyProtection="1">
      <alignment horizontal="center" vertical="center" wrapText="1"/>
    </xf>
    <xf numFmtId="0" fontId="52" fillId="0" borderId="10" xfId="45" applyFont="1" applyFill="1" applyBorder="1" applyAlignment="1" applyProtection="1">
      <alignment horizontal="center" vertical="center"/>
      <protection locked="0"/>
    </xf>
    <xf numFmtId="0" fontId="52" fillId="0" borderId="10" xfId="45" applyFont="1" applyFill="1" applyBorder="1" applyAlignment="1" applyProtection="1">
      <alignment vertical="center"/>
    </xf>
    <xf numFmtId="164" fontId="52" fillId="0" borderId="10" xfId="20" applyNumberFormat="1" applyFont="1" applyFill="1" applyBorder="1" applyAlignment="1" applyProtection="1">
      <alignment horizontal="center" vertical="center"/>
      <protection locked="0"/>
    </xf>
    <xf numFmtId="164" fontId="52" fillId="0" borderId="10" xfId="20" applyNumberFormat="1" applyFont="1" applyFill="1" applyBorder="1" applyAlignment="1" applyProtection="1">
      <alignment horizontal="center" vertical="center"/>
    </xf>
    <xf numFmtId="0" fontId="50" fillId="0" borderId="10" xfId="45" applyFont="1" applyFill="1" applyBorder="1" applyAlignment="1" applyProtection="1">
      <alignment horizontal="center" vertical="center"/>
      <protection locked="0"/>
    </xf>
    <xf numFmtId="0" fontId="50" fillId="0" borderId="10" xfId="45" applyFont="1" applyFill="1" applyBorder="1" applyAlignment="1" applyProtection="1">
      <alignment vertical="center"/>
    </xf>
    <xf numFmtId="164" fontId="50" fillId="0" borderId="10" xfId="20" applyNumberFormat="1" applyFont="1" applyFill="1" applyBorder="1" applyAlignment="1" applyProtection="1">
      <alignment horizontal="center" vertical="center"/>
    </xf>
    <xf numFmtId="0" fontId="52" fillId="0" borderId="10" xfId="45" applyFont="1" applyFill="1" applyBorder="1" applyAlignment="1" applyProtection="1">
      <alignment vertical="center" wrapText="1"/>
    </xf>
    <xf numFmtId="0" fontId="52" fillId="0" borderId="10" xfId="45" applyFont="1" applyFill="1" applyBorder="1" applyAlignment="1" applyProtection="1">
      <alignment horizontal="left" vertical="center"/>
    </xf>
    <xf numFmtId="0" fontId="49" fillId="0" borderId="10" xfId="0" applyFont="1" applyFill="1" applyBorder="1" applyAlignment="1" applyProtection="1">
      <alignment horizontal="left" vertical="center"/>
    </xf>
    <xf numFmtId="0" fontId="50" fillId="0" borderId="10" xfId="0" applyFont="1" applyFill="1" applyBorder="1" applyAlignment="1" applyProtection="1">
      <alignment horizontal="left" vertical="center"/>
    </xf>
    <xf numFmtId="0" fontId="49" fillId="0" borderId="10" xfId="20" applyNumberFormat="1" applyFont="1" applyFill="1" applyBorder="1" applyAlignment="1" applyProtection="1">
      <alignment horizontal="center" vertical="center"/>
      <protection locked="0"/>
    </xf>
    <xf numFmtId="164" fontId="51" fillId="0" borderId="10" xfId="20" applyNumberFormat="1" applyFont="1" applyFill="1" applyBorder="1" applyAlignment="1" applyProtection="1">
      <alignment horizontal="center" vertical="center"/>
      <protection hidden="1"/>
    </xf>
    <xf numFmtId="164" fontId="51" fillId="0" borderId="10" xfId="20" applyNumberFormat="1" applyFont="1" applyFill="1" applyBorder="1" applyAlignment="1" applyProtection="1">
      <alignment horizontal="center" vertical="center"/>
    </xf>
    <xf numFmtId="0" fontId="49" fillId="0" borderId="10" xfId="45" applyFont="1" applyFill="1" applyBorder="1" applyAlignment="1" applyProtection="1">
      <alignment horizontal="left" vertical="center"/>
      <protection locked="0"/>
    </xf>
    <xf numFmtId="164" fontId="49" fillId="0" borderId="10" xfId="20" applyNumberFormat="1" applyFont="1" applyFill="1" applyBorder="1" applyAlignment="1" applyProtection="1">
      <alignment horizontal="center" vertical="center"/>
      <protection locked="0"/>
    </xf>
    <xf numFmtId="164" fontId="49" fillId="0" borderId="10" xfId="20" applyNumberFormat="1" applyFont="1" applyFill="1" applyBorder="1" applyAlignment="1" applyProtection="1">
      <alignment horizontal="center" vertical="center"/>
    </xf>
    <xf numFmtId="0" fontId="50" fillId="0" borderId="10" xfId="0" applyFont="1" applyFill="1" applyBorder="1" applyAlignment="1" applyProtection="1">
      <alignment horizontal="center" vertical="center"/>
      <protection locked="0"/>
    </xf>
    <xf numFmtId="0" fontId="50" fillId="0" borderId="10" xfId="45" applyFont="1" applyFill="1" applyBorder="1" applyAlignment="1" applyProtection="1">
      <alignment horizontal="left" vertical="center"/>
    </xf>
    <xf numFmtId="0" fontId="49" fillId="0" borderId="10" xfId="45" applyFont="1" applyFill="1" applyBorder="1" applyAlignment="1" applyProtection="1">
      <alignment horizontal="left" vertical="center"/>
    </xf>
    <xf numFmtId="0" fontId="49" fillId="0" borderId="10" xfId="45" applyFont="1" applyFill="1" applyBorder="1" applyAlignment="1" applyProtection="1">
      <alignment vertical="center"/>
    </xf>
    <xf numFmtId="0" fontId="52" fillId="0" borderId="10" xfId="45" applyFont="1" applyBorder="1" applyAlignment="1" applyProtection="1">
      <alignment horizontal="left" vertical="center" wrapText="1"/>
    </xf>
    <xf numFmtId="0" fontId="49" fillId="0" borderId="10" xfId="45" applyFont="1" applyFill="1" applyBorder="1" applyAlignment="1" applyProtection="1">
      <alignment horizontal="left" vertical="center" wrapText="1"/>
    </xf>
    <xf numFmtId="0" fontId="49" fillId="0" borderId="10" xfId="0" applyFont="1" applyFill="1" applyBorder="1" applyAlignment="1" applyProtection="1">
      <alignment horizontal="left" vertical="center" wrapText="1"/>
    </xf>
    <xf numFmtId="0" fontId="50" fillId="0" borderId="10" xfId="0" applyFont="1" applyFill="1" applyBorder="1" applyAlignment="1" applyProtection="1">
      <alignment horizontal="left" vertical="center" wrapText="1"/>
    </xf>
    <xf numFmtId="164" fontId="50" fillId="0" borderId="10" xfId="0" applyNumberFormat="1" applyFont="1" applyFill="1" applyBorder="1" applyAlignment="1" applyProtection="1">
      <alignment horizontal="center" vertical="center"/>
      <protection locked="0"/>
    </xf>
    <xf numFmtId="0" fontId="50" fillId="0" borderId="10" xfId="45" applyFont="1" applyFill="1" applyBorder="1" applyAlignment="1" applyProtection="1">
      <alignment horizontal="left" vertical="center" wrapText="1"/>
    </xf>
    <xf numFmtId="1" fontId="49" fillId="0" borderId="10" xfId="0" applyNumberFormat="1" applyFont="1" applyFill="1" applyBorder="1" applyAlignment="1" applyProtection="1">
      <alignment horizontal="center" vertical="center"/>
      <protection locked="0"/>
    </xf>
    <xf numFmtId="0" fontId="49" fillId="0" borderId="10" xfId="0" applyFont="1" applyFill="1" applyBorder="1" applyAlignment="1" applyProtection="1">
      <alignment vertical="center"/>
      <protection locked="0"/>
    </xf>
    <xf numFmtId="0" fontId="50" fillId="0" borderId="10" xfId="0" applyFont="1" applyBorder="1" applyAlignment="1" applyProtection="1">
      <alignment vertical="center" wrapText="1"/>
      <protection locked="0"/>
    </xf>
    <xf numFmtId="0" fontId="49" fillId="0" borderId="10" xfId="0" applyFont="1" applyBorder="1" applyAlignment="1" applyProtection="1">
      <alignment vertical="center"/>
    </xf>
    <xf numFmtId="0" fontId="50" fillId="0" borderId="10" xfId="45" applyFont="1" applyBorder="1" applyAlignment="1" applyProtection="1">
      <alignment vertical="center"/>
    </xf>
    <xf numFmtId="0" fontId="51" fillId="0" borderId="10" xfId="20" applyNumberFormat="1" applyFont="1" applyFill="1" applyBorder="1" applyAlignment="1" applyProtection="1">
      <alignment horizontal="center" vertical="center"/>
      <protection locked="0"/>
    </xf>
    <xf numFmtId="0" fontId="51" fillId="0" borderId="10" xfId="45" applyFont="1" applyBorder="1" applyAlignment="1" applyProtection="1">
      <alignment horizontal="center" vertical="center"/>
      <protection hidden="1"/>
    </xf>
    <xf numFmtId="0" fontId="49" fillId="0" borderId="0" xfId="20" applyNumberFormat="1" applyFont="1" applyFill="1" applyBorder="1" applyAlignment="1" applyProtection="1">
      <alignment horizontal="center" vertical="center"/>
      <protection hidden="1"/>
    </xf>
    <xf numFmtId="165" fontId="49" fillId="0" borderId="0" xfId="20" applyNumberFormat="1" applyFont="1" applyFill="1" applyBorder="1" applyAlignment="1" applyProtection="1">
      <alignment horizontal="left" vertical="center" wrapText="1"/>
      <protection hidden="1"/>
    </xf>
    <xf numFmtId="0" fontId="49" fillId="0" borderId="0" xfId="0" applyFont="1" applyFill="1" applyProtection="1">
      <protection hidden="1"/>
    </xf>
    <xf numFmtId="0" fontId="49" fillId="0" borderId="0" xfId="0" applyFont="1" applyFill="1" applyAlignment="1" applyProtection="1">
      <alignment horizontal="center"/>
      <protection hidden="1"/>
    </xf>
    <xf numFmtId="0" fontId="49" fillId="0" borderId="0" xfId="0" applyFont="1" applyFill="1" applyAlignment="1" applyProtection="1">
      <alignment vertical="center"/>
      <protection hidden="1"/>
    </xf>
    <xf numFmtId="165" fontId="49" fillId="0" borderId="0" xfId="20" applyNumberFormat="1" applyFont="1" applyFill="1" applyBorder="1" applyAlignment="1" applyProtection="1">
      <alignment vertical="center" wrapText="1"/>
    </xf>
    <xf numFmtId="0" fontId="49" fillId="0" borderId="0" xfId="0" applyFont="1" applyFill="1" applyAlignment="1" applyProtection="1">
      <alignment horizontal="center" vertical="center"/>
      <protection hidden="1"/>
    </xf>
    <xf numFmtId="0" fontId="50" fillId="0" borderId="0" xfId="0" applyFont="1" applyFill="1" applyAlignment="1" applyProtection="1">
      <alignment horizontal="center" vertical="center"/>
      <protection hidden="1"/>
    </xf>
    <xf numFmtId="0" fontId="53" fillId="0" borderId="0" xfId="0" applyFont="1" applyFill="1" applyBorder="1" applyAlignment="1" applyProtection="1">
      <alignment horizontal="center" vertical="center"/>
      <protection hidden="1"/>
    </xf>
    <xf numFmtId="0" fontId="50" fillId="0" borderId="0" xfId="0" applyFont="1" applyFill="1" applyAlignment="1" applyProtection="1">
      <alignment vertical="center"/>
      <protection hidden="1"/>
    </xf>
    <xf numFmtId="0" fontId="49" fillId="0" borderId="0" xfId="0" applyFont="1" applyFill="1" applyAlignment="1" applyProtection="1">
      <alignment vertical="center"/>
    </xf>
    <xf numFmtId="0" fontId="54" fillId="0" borderId="0" xfId="0" applyFont="1" applyFill="1" applyAlignment="1" applyProtection="1">
      <alignment horizontal="right" vertical="center"/>
    </xf>
    <xf numFmtId="0" fontId="50" fillId="0" borderId="0" xfId="45" applyFont="1" applyAlignment="1">
      <alignment vertical="center"/>
    </xf>
    <xf numFmtId="0" fontId="50" fillId="0" borderId="0" xfId="45" applyFont="1" applyAlignment="1">
      <alignment horizontal="right" vertical="center"/>
    </xf>
    <xf numFmtId="0" fontId="50" fillId="0" borderId="10" xfId="46" applyFont="1" applyBorder="1" applyAlignment="1">
      <alignment horizontal="center" vertical="center" wrapText="1"/>
    </xf>
    <xf numFmtId="0" fontId="50" fillId="0" borderId="10" xfId="45" applyFont="1" applyBorder="1" applyAlignment="1">
      <alignment horizontal="center" vertical="center"/>
    </xf>
    <xf numFmtId="0" fontId="49" fillId="0" borderId="10" xfId="46" applyFont="1" applyBorder="1" applyAlignment="1">
      <alignment horizontal="left" vertical="center" wrapText="1"/>
    </xf>
    <xf numFmtId="0" fontId="52" fillId="0" borderId="10" xfId="46" applyFont="1" applyBorder="1" applyAlignment="1">
      <alignment horizontal="center" vertical="center" wrapText="1"/>
    </xf>
    <xf numFmtId="164" fontId="49" fillId="0" borderId="10" xfId="46" applyNumberFormat="1" applyFont="1" applyBorder="1" applyAlignment="1">
      <alignment horizontal="center" vertical="center"/>
    </xf>
    <xf numFmtId="164" fontId="49" fillId="0" borderId="10" xfId="46" applyNumberFormat="1" applyFont="1" applyBorder="1" applyAlignment="1">
      <alignment horizontal="center" vertical="center" wrapText="1"/>
    </xf>
    <xf numFmtId="0" fontId="50" fillId="0" borderId="13" xfId="46" applyFont="1" applyBorder="1" applyAlignment="1">
      <alignment horizontal="center" vertical="center" wrapText="1"/>
    </xf>
    <xf numFmtId="0" fontId="50" fillId="0" borderId="10" xfId="45" applyFont="1" applyBorder="1" applyAlignment="1">
      <alignment horizontal="left" vertical="center" wrapText="1"/>
    </xf>
    <xf numFmtId="0" fontId="50" fillId="0" borderId="13" xfId="45" applyFont="1" applyBorder="1" applyAlignment="1">
      <alignment horizontal="center" vertical="center" wrapText="1"/>
    </xf>
    <xf numFmtId="0" fontId="50" fillId="0" borderId="19" xfId="46" applyFont="1" applyBorder="1" applyAlignment="1">
      <alignment horizontal="center" vertical="center" wrapText="1"/>
    </xf>
    <xf numFmtId="0" fontId="50" fillId="0" borderId="19" xfId="45" applyFont="1" applyBorder="1" applyAlignment="1">
      <alignment horizontal="center" vertical="center"/>
    </xf>
    <xf numFmtId="0" fontId="50" fillId="0" borderId="10" xfId="45" applyFont="1" applyBorder="1" applyAlignment="1">
      <alignment vertical="center"/>
    </xf>
    <xf numFmtId="0" fontId="49" fillId="0" borderId="10" xfId="45" applyFont="1" applyBorder="1" applyAlignment="1">
      <alignment horizontal="center" vertical="center"/>
    </xf>
    <xf numFmtId="0" fontId="54" fillId="0" borderId="10" xfId="45" applyFont="1" applyBorder="1" applyAlignment="1">
      <alignment horizontal="center" vertical="center"/>
    </xf>
    <xf numFmtId="0" fontId="50" fillId="0" borderId="0" xfId="45" applyFont="1" applyBorder="1" applyAlignment="1">
      <alignment horizontal="center" vertical="center"/>
    </xf>
    <xf numFmtId="0" fontId="50" fillId="0" borderId="0" xfId="45" applyFont="1" applyAlignment="1">
      <alignment horizontal="center" vertical="center"/>
    </xf>
    <xf numFmtId="0" fontId="54" fillId="0" borderId="0" xfId="45" applyFont="1" applyAlignment="1">
      <alignment horizontal="center" vertical="center"/>
    </xf>
    <xf numFmtId="164" fontId="50" fillId="0" borderId="0" xfId="46" applyNumberFormat="1" applyFont="1" applyBorder="1" applyAlignment="1">
      <alignment horizontal="center" vertical="center" wrapText="1"/>
    </xf>
    <xf numFmtId="0" fontId="50" fillId="0" borderId="0" xfId="45" applyFont="1" applyFill="1" applyAlignment="1">
      <alignment vertical="center"/>
    </xf>
    <xf numFmtId="0" fontId="50" fillId="0" borderId="0" xfId="45" applyFont="1" applyFill="1" applyAlignment="1">
      <alignment vertical="center" wrapText="1"/>
    </xf>
    <xf numFmtId="0" fontId="50" fillId="0" borderId="0" xfId="45" applyFont="1" applyFill="1" applyBorder="1" applyAlignment="1">
      <alignment horizontal="center" vertical="center" wrapText="1"/>
    </xf>
    <xf numFmtId="0" fontId="50" fillId="0" borderId="0" xfId="45" applyFont="1" applyFill="1" applyAlignment="1">
      <alignment horizontal="center" vertical="center" wrapText="1"/>
    </xf>
    <xf numFmtId="0" fontId="50" fillId="0" borderId="0" xfId="45" applyFont="1" applyFill="1" applyAlignment="1">
      <alignment horizontal="right" wrapText="1"/>
    </xf>
    <xf numFmtId="0" fontId="50" fillId="0" borderId="0" xfId="45" applyFont="1" applyFill="1" applyBorder="1" applyAlignment="1">
      <alignment vertical="center"/>
    </xf>
    <xf numFmtId="0" fontId="50" fillId="0" borderId="0" xfId="45" applyFont="1" applyFill="1" applyBorder="1" applyAlignment="1">
      <alignment horizontal="right" wrapText="1"/>
    </xf>
    <xf numFmtId="0" fontId="50" fillId="0" borderId="0" xfId="45" applyFont="1" applyFill="1" applyBorder="1" applyAlignment="1">
      <alignment horizontal="right" vertical="center"/>
    </xf>
    <xf numFmtId="0" fontId="50" fillId="24" borderId="10" xfId="45" applyFont="1" applyFill="1" applyBorder="1" applyAlignment="1">
      <alignment horizontal="center" vertical="center" wrapText="1"/>
    </xf>
    <xf numFmtId="0" fontId="50" fillId="0" borderId="10" xfId="45" applyFont="1" applyBorder="1" applyAlignment="1">
      <alignment horizontal="center" vertical="center" wrapText="1"/>
    </xf>
    <xf numFmtId="0" fontId="52" fillId="25" borderId="10" xfId="45" applyFont="1" applyFill="1" applyBorder="1" applyAlignment="1">
      <alignment horizontal="center" vertical="center" wrapText="1"/>
    </xf>
    <xf numFmtId="0" fontId="50" fillId="0" borderId="0" xfId="45" applyFont="1" applyFill="1" applyAlignment="1">
      <alignment horizontal="left" vertical="center" wrapText="1"/>
    </xf>
    <xf numFmtId="0" fontId="49" fillId="0" borderId="10" xfId="45" applyFont="1" applyFill="1" applyBorder="1" applyAlignment="1">
      <alignment horizontal="center" vertical="center" wrapText="1"/>
    </xf>
    <xf numFmtId="0" fontId="50" fillId="0" borderId="10" xfId="45" applyFont="1" applyFill="1" applyBorder="1" applyAlignment="1">
      <alignment horizontal="center" vertical="center" wrapText="1"/>
    </xf>
    <xf numFmtId="3" fontId="58" fillId="0" borderId="10" xfId="49" applyNumberFormat="1" applyFont="1" applyBorder="1" applyAlignment="1">
      <alignment horizontal="center" vertical="center" wrapText="1"/>
    </xf>
    <xf numFmtId="164" fontId="50" fillId="0" borderId="0" xfId="46" applyNumberFormat="1" applyFont="1" applyBorder="1" applyAlignment="1">
      <alignment horizontal="left" vertical="center" wrapText="1"/>
    </xf>
    <xf numFmtId="3" fontId="58" fillId="0" borderId="10" xfId="51" applyNumberFormat="1" applyFont="1" applyFill="1" applyBorder="1" applyAlignment="1">
      <alignment horizontal="center" vertical="center" wrapText="1"/>
    </xf>
    <xf numFmtId="166" fontId="58" fillId="0" borderId="10" xfId="51" applyNumberFormat="1" applyFont="1" applyFill="1" applyBorder="1" applyAlignment="1">
      <alignment horizontal="center" vertical="center" wrapText="1"/>
    </xf>
    <xf numFmtId="164" fontId="50" fillId="0" borderId="10" xfId="46" applyNumberFormat="1" applyFont="1" applyFill="1" applyBorder="1" applyAlignment="1" applyProtection="1">
      <alignment horizontal="center" vertical="center"/>
      <protection locked="0"/>
    </xf>
    <xf numFmtId="164" fontId="50" fillId="0" borderId="10" xfId="45" applyNumberFormat="1" applyFont="1" applyFill="1" applyBorder="1" applyAlignment="1">
      <alignment horizontal="center" vertical="center"/>
    </xf>
    <xf numFmtId="164" fontId="52" fillId="25" borderId="0" xfId="46" applyNumberFormat="1" applyFont="1" applyFill="1" applyBorder="1" applyAlignment="1">
      <alignment horizontal="left" vertical="center" wrapText="1"/>
    </xf>
    <xf numFmtId="3" fontId="58" fillId="0" borderId="0" xfId="49" applyNumberFormat="1" applyFont="1" applyBorder="1" applyAlignment="1">
      <alignment horizontal="center" vertical="center" wrapText="1"/>
    </xf>
    <xf numFmtId="0" fontId="54" fillId="0" borderId="10" xfId="45" applyFont="1" applyFill="1" applyBorder="1" applyAlignment="1">
      <alignment horizontal="right" vertical="center"/>
    </xf>
    <xf numFmtId="166" fontId="54" fillId="0" borderId="10" xfId="45" applyNumberFormat="1" applyFont="1" applyFill="1" applyBorder="1" applyAlignment="1">
      <alignment horizontal="right" vertical="center"/>
    </xf>
    <xf numFmtId="0" fontId="50" fillId="0" borderId="10" xfId="45" applyFont="1" applyFill="1" applyBorder="1" applyAlignment="1">
      <alignment vertical="center"/>
    </xf>
    <xf numFmtId="0" fontId="49" fillId="0" borderId="10" xfId="45" applyFont="1" applyFill="1" applyBorder="1" applyAlignment="1">
      <alignment horizontal="center" vertical="center"/>
    </xf>
    <xf numFmtId="164" fontId="49" fillId="0" borderId="10" xfId="45" applyNumberFormat="1" applyFont="1" applyFill="1" applyBorder="1" applyAlignment="1">
      <alignment horizontal="center" vertical="center"/>
    </xf>
    <xf numFmtId="0" fontId="50" fillId="0" borderId="0" xfId="45" applyFont="1" applyFill="1" applyAlignment="1">
      <alignment horizontal="right" vertical="center"/>
    </xf>
    <xf numFmtId="0" fontId="49" fillId="0" borderId="0" xfId="45" applyFont="1" applyFill="1" applyBorder="1" applyAlignment="1">
      <alignment horizontal="center" vertical="center"/>
    </xf>
    <xf numFmtId="164" fontId="49" fillId="0" borderId="0" xfId="45" applyNumberFormat="1" applyFont="1" applyFill="1" applyBorder="1" applyAlignment="1">
      <alignment horizontal="center" vertical="center"/>
    </xf>
    <xf numFmtId="0" fontId="59" fillId="0" borderId="0" xfId="49" applyFont="1" applyFill="1" applyAlignment="1">
      <alignment horizontal="center" vertical="center" wrapText="1"/>
    </xf>
    <xf numFmtId="0" fontId="49" fillId="0" borderId="0" xfId="49" applyFont="1" applyFill="1" applyAlignment="1">
      <alignment horizontal="left" vertical="center" wrapText="1"/>
    </xf>
    <xf numFmtId="0" fontId="57" fillId="0" borderId="12" xfId="49" applyFont="1" applyFill="1" applyBorder="1" applyAlignment="1">
      <alignment vertical="center" wrapText="1"/>
    </xf>
    <xf numFmtId="0" fontId="57" fillId="0" borderId="0" xfId="49" applyFont="1" applyFill="1" applyBorder="1" applyAlignment="1">
      <alignment vertical="center" wrapText="1"/>
    </xf>
    <xf numFmtId="0" fontId="49" fillId="0" borderId="0" xfId="49" applyFont="1" applyFill="1" applyBorder="1" applyAlignment="1">
      <alignment horizontal="center" vertical="center" wrapText="1"/>
    </xf>
    <xf numFmtId="0" fontId="60" fillId="0" borderId="0" xfId="49" applyFont="1" applyAlignment="1">
      <alignment horizontal="center" vertical="center" wrapText="1"/>
    </xf>
    <xf numFmtId="0" fontId="50" fillId="0" borderId="0" xfId="49" applyFont="1" applyAlignment="1">
      <alignment horizontal="left" vertical="center" wrapText="1"/>
    </xf>
    <xf numFmtId="0" fontId="54" fillId="0" borderId="11" xfId="49" applyFont="1" applyBorder="1" applyAlignment="1">
      <alignment horizontal="center" vertical="center" wrapText="1"/>
    </xf>
    <xf numFmtId="0" fontId="54" fillId="0" borderId="0" xfId="49" applyFont="1" applyBorder="1" applyAlignment="1">
      <alignment vertical="center" wrapText="1"/>
    </xf>
    <xf numFmtId="0" fontId="54" fillId="0" borderId="0" xfId="49" applyFont="1" applyBorder="1" applyAlignment="1">
      <alignment horizontal="center" vertical="center" wrapText="1"/>
    </xf>
    <xf numFmtId="0" fontId="59" fillId="0" borderId="0" xfId="49" applyFont="1" applyAlignment="1">
      <alignment horizontal="center" vertical="center" wrapText="1"/>
    </xf>
    <xf numFmtId="0" fontId="49" fillId="0" borderId="0" xfId="49" applyFont="1" applyAlignment="1">
      <alignment horizontal="left" vertical="center"/>
    </xf>
    <xf numFmtId="0" fontId="49" fillId="0" borderId="12" xfId="49" applyFont="1" applyBorder="1" applyAlignment="1">
      <alignment vertical="center" wrapText="1"/>
    </xf>
    <xf numFmtId="0" fontId="49" fillId="0" borderId="0" xfId="49" applyFont="1" applyBorder="1" applyAlignment="1">
      <alignment vertical="center" wrapText="1"/>
    </xf>
    <xf numFmtId="0" fontId="49" fillId="0" borderId="0" xfId="49" applyFont="1" applyBorder="1" applyAlignment="1">
      <alignment horizontal="center" vertical="center" wrapText="1"/>
    </xf>
    <xf numFmtId="0" fontId="60" fillId="0" borderId="0" xfId="49" applyFont="1" applyAlignment="1">
      <alignment horizontal="left" vertical="center" wrapText="1"/>
    </xf>
    <xf numFmtId="0" fontId="58" fillId="0" borderId="0" xfId="49" applyFont="1" applyAlignment="1">
      <alignment horizontal="center" vertical="center" wrapText="1"/>
    </xf>
    <xf numFmtId="0" fontId="54" fillId="0" borderId="0" xfId="49" applyFont="1" applyAlignment="1">
      <alignment horizontal="center" vertical="center" wrapText="1"/>
    </xf>
    <xf numFmtId="0" fontId="28" fillId="0" borderId="0" xfId="20" applyFont="1" applyFill="1" applyAlignment="1" applyProtection="1">
      <alignment horizontal="right"/>
      <protection locked="0"/>
    </xf>
    <xf numFmtId="0" fontId="63" fillId="0" borderId="0" xfId="50" applyFont="1" applyAlignment="1">
      <alignment vertical="center" wrapText="1"/>
    </xf>
    <xf numFmtId="0" fontId="63" fillId="0" borderId="0" xfId="50" applyFont="1" applyAlignment="1">
      <alignment horizontal="center" vertical="center" wrapText="1"/>
    </xf>
    <xf numFmtId="0" fontId="63" fillId="0" borderId="10" xfId="50" applyFont="1" applyBorder="1" applyAlignment="1">
      <alignment horizontal="center" vertical="center" wrapText="1"/>
    </xf>
    <xf numFmtId="0" fontId="64" fillId="0" borderId="10" xfId="50" applyFont="1" applyBorder="1" applyAlignment="1">
      <alignment horizontal="center" vertical="center" wrapText="1"/>
    </xf>
    <xf numFmtId="0" fontId="63" fillId="0" borderId="10" xfId="50" applyFont="1" applyBorder="1" applyAlignment="1">
      <alignment vertical="center" wrapText="1"/>
    </xf>
    <xf numFmtId="0" fontId="65" fillId="0" borderId="10" xfId="50" applyFont="1" applyBorder="1" applyAlignment="1">
      <alignment vertical="center" wrapText="1"/>
    </xf>
    <xf numFmtId="164" fontId="63" fillId="0" borderId="10" xfId="50" applyNumberFormat="1" applyFont="1" applyBorder="1" applyAlignment="1">
      <alignment horizontal="center" vertical="center" wrapText="1"/>
    </xf>
    <xf numFmtId="0" fontId="63" fillId="0" borderId="0" xfId="50" applyFont="1" applyBorder="1" applyAlignment="1">
      <alignment vertical="center" wrapText="1"/>
    </xf>
    <xf numFmtId="0" fontId="62" fillId="0" borderId="0" xfId="50" applyFont="1" applyAlignment="1">
      <alignment vertical="center" wrapText="1"/>
    </xf>
    <xf numFmtId="0" fontId="62" fillId="0" borderId="0" xfId="50" applyFont="1" applyBorder="1" applyAlignment="1">
      <alignment vertical="center" wrapText="1"/>
    </xf>
    <xf numFmtId="0" fontId="67" fillId="0" borderId="0" xfId="50" applyFont="1" applyBorder="1" applyAlignment="1">
      <alignment vertical="center" wrapText="1"/>
    </xf>
    <xf numFmtId="0" fontId="62" fillId="0" borderId="0" xfId="50" applyFont="1" applyAlignment="1">
      <alignment horizontal="left" vertical="center"/>
    </xf>
    <xf numFmtId="0" fontId="62" fillId="0" borderId="0" xfId="50" applyFont="1" applyAlignment="1">
      <alignment horizontal="center" vertical="center" wrapText="1"/>
    </xf>
    <xf numFmtId="0" fontId="63" fillId="0" borderId="0" xfId="50" applyFont="1" applyAlignment="1">
      <alignment horizontal="right" vertical="center" wrapText="1"/>
    </xf>
    <xf numFmtId="0" fontId="32" fillId="0" borderId="11" xfId="0" applyFont="1" applyFill="1" applyBorder="1" applyAlignment="1" applyProtection="1">
      <alignment horizontal="center" vertical="center"/>
    </xf>
    <xf numFmtId="0" fontId="25" fillId="0" borderId="12" xfId="0" applyFont="1" applyFill="1" applyBorder="1" applyAlignment="1" applyProtection="1">
      <alignment horizontal="center" vertical="center"/>
      <protection locked="0"/>
    </xf>
    <xf numFmtId="0" fontId="28" fillId="0" borderId="0" xfId="20" applyFont="1" applyFill="1" applyAlignment="1" applyProtection="1">
      <alignment horizontal="right"/>
      <protection locked="0"/>
    </xf>
    <xf numFmtId="0" fontId="23" fillId="0" borderId="0" xfId="20" applyFont="1" applyFill="1" applyAlignment="1" applyProtection="1">
      <alignment horizontal="center"/>
      <protection hidden="1"/>
    </xf>
    <xf numFmtId="0" fontId="23" fillId="0" borderId="0" xfId="20" applyFont="1" applyFill="1" applyAlignment="1" applyProtection="1">
      <alignment horizontal="center" vertical="center"/>
      <protection locked="0"/>
    </xf>
    <xf numFmtId="0" fontId="25" fillId="0" borderId="0" xfId="20" applyFont="1" applyFill="1" applyAlignment="1" applyProtection="1">
      <alignment horizontal="center" vertical="center"/>
      <protection locked="0"/>
    </xf>
    <xf numFmtId="0" fontId="32" fillId="0" borderId="11" xfId="0" applyFont="1" applyBorder="1" applyAlignment="1" applyProtection="1">
      <alignment horizontal="center" vertical="center"/>
    </xf>
    <xf numFmtId="0" fontId="28" fillId="0" borderId="0" xfId="20" applyFont="1" applyAlignment="1" applyProtection="1">
      <alignment horizontal="right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3" fillId="0" borderId="0" xfId="20" applyFont="1" applyAlignment="1" applyProtection="1">
      <alignment horizontal="center"/>
    </xf>
    <xf numFmtId="0" fontId="25" fillId="0" borderId="0" xfId="20" applyFont="1" applyAlignment="1" applyProtection="1">
      <alignment horizontal="center" vertical="center"/>
      <protection locked="0"/>
    </xf>
    <xf numFmtId="0" fontId="23" fillId="0" borderId="0" xfId="20" applyFont="1" applyAlignment="1" applyProtection="1">
      <alignment horizontal="center" vertical="center"/>
      <protection locked="0"/>
    </xf>
    <xf numFmtId="0" fontId="53" fillId="0" borderId="11" xfId="0" applyFont="1" applyFill="1" applyBorder="1" applyAlignment="1" applyProtection="1">
      <alignment horizontal="center" vertical="center"/>
    </xf>
    <xf numFmtId="0" fontId="49" fillId="0" borderId="12" xfId="0" applyFont="1" applyFill="1" applyBorder="1" applyAlignment="1" applyProtection="1">
      <alignment horizontal="center" vertical="center"/>
      <protection locked="0"/>
    </xf>
    <xf numFmtId="0" fontId="23" fillId="0" borderId="0" xfId="45" applyFont="1" applyAlignment="1" applyProtection="1">
      <alignment horizontal="center" vertical="center"/>
      <protection hidden="1"/>
    </xf>
    <xf numFmtId="0" fontId="25" fillId="0" borderId="0" xfId="20" applyFont="1" applyFill="1" applyAlignment="1" applyProtection="1">
      <alignment horizontal="center" vertical="center" wrapText="1"/>
      <protection locked="0"/>
    </xf>
    <xf numFmtId="0" fontId="23" fillId="0" borderId="0" xfId="20" applyFont="1" applyFill="1" applyAlignment="1" applyProtection="1">
      <alignment horizontal="center" vertical="center" wrapText="1"/>
      <protection locked="0"/>
    </xf>
    <xf numFmtId="0" fontId="25" fillId="0" borderId="0" xfId="0" applyNumberFormat="1" applyFont="1" applyAlignment="1" applyProtection="1">
      <alignment horizontal="center" vertical="center" wrapText="1"/>
      <protection locked="0"/>
    </xf>
    <xf numFmtId="0" fontId="25" fillId="0" borderId="0" xfId="45" applyFont="1" applyAlignment="1" applyProtection="1">
      <alignment horizontal="center" vertical="center" wrapText="1"/>
    </xf>
    <xf numFmtId="0" fontId="25" fillId="0" borderId="0" xfId="45" applyFont="1" applyAlignment="1" applyProtection="1">
      <alignment horizontal="center" vertical="center" wrapText="1"/>
      <protection locked="0"/>
    </xf>
    <xf numFmtId="0" fontId="28" fillId="0" borderId="0" xfId="45" applyFont="1" applyAlignment="1" applyProtection="1">
      <alignment horizontal="center" vertical="center" wrapText="1"/>
      <protection locked="0"/>
    </xf>
    <xf numFmtId="0" fontId="29" fillId="0" borderId="0" xfId="45" applyFont="1" applyAlignment="1" applyProtection="1">
      <alignment horizontal="center" wrapText="1"/>
      <protection locked="0"/>
    </xf>
    <xf numFmtId="0" fontId="54" fillId="0" borderId="11" xfId="49" applyFont="1" applyBorder="1" applyAlignment="1">
      <alignment horizontal="center" vertical="center" wrapText="1"/>
    </xf>
    <xf numFmtId="0" fontId="51" fillId="0" borderId="0" xfId="45" applyFont="1" applyAlignment="1">
      <alignment horizontal="center" vertical="center"/>
    </xf>
    <xf numFmtId="0" fontId="55" fillId="0" borderId="0" xfId="20" applyFont="1" applyAlignment="1" applyProtection="1">
      <alignment horizontal="center" vertical="center" wrapText="1"/>
      <protection locked="0"/>
    </xf>
    <xf numFmtId="0" fontId="49" fillId="0" borderId="0" xfId="45" applyFont="1" applyBorder="1" applyAlignment="1">
      <alignment horizontal="center" vertical="center" wrapText="1"/>
    </xf>
    <xf numFmtId="0" fontId="49" fillId="0" borderId="12" xfId="49" applyFont="1" applyFill="1" applyBorder="1" applyAlignment="1">
      <alignment horizontal="center" vertical="center" wrapText="1"/>
    </xf>
    <xf numFmtId="0" fontId="49" fillId="0" borderId="12" xfId="49" applyFont="1" applyBorder="1" applyAlignment="1">
      <alignment horizontal="center" vertical="center" wrapText="1"/>
    </xf>
    <xf numFmtId="0" fontId="50" fillId="0" borderId="0" xfId="45" applyFont="1" applyFill="1" applyAlignment="1">
      <alignment horizontal="center" vertical="center" wrapText="1"/>
    </xf>
    <xf numFmtId="0" fontId="52" fillId="0" borderId="13" xfId="46" applyFont="1" applyBorder="1" applyAlignment="1">
      <alignment horizontal="center" vertical="center" wrapText="1"/>
    </xf>
    <xf numFmtId="0" fontId="52" fillId="0" borderId="34" xfId="46" applyFont="1" applyBorder="1" applyAlignment="1">
      <alignment horizontal="center" vertical="center" wrapText="1"/>
    </xf>
    <xf numFmtId="0" fontId="50" fillId="0" borderId="13" xfId="46" applyFont="1" applyBorder="1" applyAlignment="1">
      <alignment horizontal="center" vertical="center" wrapText="1"/>
    </xf>
    <xf numFmtId="0" fontId="50" fillId="0" borderId="34" xfId="46" applyFont="1" applyBorder="1" applyAlignment="1">
      <alignment horizontal="center" vertical="center" wrapText="1"/>
    </xf>
    <xf numFmtId="0" fontId="50" fillId="0" borderId="19" xfId="45" applyFont="1" applyBorder="1" applyAlignment="1">
      <alignment horizontal="center" vertical="center"/>
    </xf>
    <xf numFmtId="0" fontId="50" fillId="0" borderId="25" xfId="45" applyFont="1" applyBorder="1" applyAlignment="1">
      <alignment horizontal="center" vertical="center"/>
    </xf>
    <xf numFmtId="0" fontId="50" fillId="0" borderId="24" xfId="45" applyFont="1" applyBorder="1" applyAlignment="1">
      <alignment horizontal="center" vertical="center"/>
    </xf>
    <xf numFmtId="0" fontId="50" fillId="0" borderId="11" xfId="45" applyFont="1" applyFill="1" applyBorder="1" applyAlignment="1">
      <alignment horizontal="center" vertical="center" wrapText="1"/>
    </xf>
    <xf numFmtId="0" fontId="23" fillId="0" borderId="0" xfId="51" applyFont="1" applyAlignment="1">
      <alignment horizontal="center" vertical="center" wrapText="1"/>
    </xf>
    <xf numFmtId="0" fontId="25" fillId="0" borderId="0" xfId="51" applyFont="1" applyAlignment="1">
      <alignment horizontal="center" vertical="center" wrapText="1"/>
    </xf>
    <xf numFmtId="0" fontId="43" fillId="0" borderId="14" xfId="51" applyFont="1" applyBorder="1" applyAlignment="1">
      <alignment horizontal="center" vertical="center" wrapText="1"/>
    </xf>
    <xf numFmtId="0" fontId="43" fillId="0" borderId="16" xfId="51" applyFont="1" applyBorder="1" applyAlignment="1">
      <alignment horizontal="center" vertical="center" wrapText="1"/>
    </xf>
    <xf numFmtId="0" fontId="43" fillId="0" borderId="15" xfId="51" applyFont="1" applyBorder="1" applyAlignment="1">
      <alignment horizontal="center" vertical="center" wrapText="1"/>
    </xf>
    <xf numFmtId="0" fontId="43" fillId="0" borderId="23" xfId="51" applyFont="1" applyBorder="1" applyAlignment="1">
      <alignment horizontal="center" vertical="center" wrapText="1"/>
    </xf>
    <xf numFmtId="0" fontId="40" fillId="0" borderId="20" xfId="51" applyFont="1" applyBorder="1" applyAlignment="1">
      <alignment horizontal="center" vertical="center" wrapText="1"/>
    </xf>
    <xf numFmtId="0" fontId="40" fillId="0" borderId="21" xfId="51" applyFont="1" applyBorder="1" applyAlignment="1">
      <alignment horizontal="center" vertical="center" wrapText="1"/>
    </xf>
    <xf numFmtId="0" fontId="40" fillId="0" borderId="22" xfId="51" applyFont="1" applyBorder="1" applyAlignment="1">
      <alignment horizontal="center" vertical="center" wrapText="1"/>
    </xf>
    <xf numFmtId="0" fontId="40" fillId="0" borderId="30" xfId="51" applyFont="1" applyBorder="1" applyAlignment="1">
      <alignment horizontal="center" vertical="center" wrapText="1"/>
    </xf>
    <xf numFmtId="0" fontId="40" fillId="0" borderId="31" xfId="51" applyFont="1" applyBorder="1" applyAlignment="1">
      <alignment horizontal="center" vertical="center" wrapText="1"/>
    </xf>
    <xf numFmtId="0" fontId="40" fillId="0" borderId="32" xfId="51" applyFont="1" applyBorder="1" applyAlignment="1">
      <alignment horizontal="center" vertical="center" wrapText="1"/>
    </xf>
    <xf numFmtId="0" fontId="32" fillId="0" borderId="11" xfId="51" applyFont="1" applyBorder="1" applyAlignment="1">
      <alignment horizontal="center" vertical="center" wrapText="1"/>
    </xf>
    <xf numFmtId="0" fontId="37" fillId="0" borderId="0" xfId="51" applyFont="1" applyBorder="1" applyAlignment="1">
      <alignment horizontal="center" vertical="center" wrapText="1"/>
    </xf>
    <xf numFmtId="0" fontId="35" fillId="0" borderId="12" xfId="51" applyFont="1" applyBorder="1" applyAlignment="1">
      <alignment horizontal="center" vertical="center" wrapText="1"/>
    </xf>
    <xf numFmtId="0" fontId="25" fillId="0" borderId="12" xfId="51" applyFont="1" applyBorder="1" applyAlignment="1">
      <alignment horizontal="center" vertical="center" wrapText="1"/>
    </xf>
    <xf numFmtId="0" fontId="37" fillId="0" borderId="19" xfId="51" applyFont="1" applyBorder="1" applyAlignment="1">
      <alignment horizontal="center" vertical="center"/>
    </xf>
    <xf numFmtId="0" fontId="37" fillId="0" borderId="25" xfId="51" applyFont="1" applyBorder="1" applyAlignment="1">
      <alignment horizontal="center" vertical="center"/>
    </xf>
    <xf numFmtId="0" fontId="37" fillId="0" borderId="24" xfId="51" applyFont="1" applyBorder="1" applyAlignment="1">
      <alignment horizontal="center" vertical="center"/>
    </xf>
    <xf numFmtId="0" fontId="32" fillId="0" borderId="27" xfId="50" applyFont="1" applyBorder="1" applyAlignment="1">
      <alignment horizontal="center" vertical="center" wrapText="1"/>
    </xf>
    <xf numFmtId="0" fontId="32" fillId="0" borderId="0" xfId="50" applyFont="1" applyBorder="1" applyAlignment="1">
      <alignment horizontal="center" vertical="center" wrapText="1"/>
    </xf>
    <xf numFmtId="0" fontId="66" fillId="0" borderId="12" xfId="55" applyFont="1" applyBorder="1" applyAlignment="1" applyProtection="1">
      <alignment horizontal="center" vertical="center" wrapText="1"/>
      <protection locked="0"/>
    </xf>
    <xf numFmtId="0" fontId="61" fillId="0" borderId="0" xfId="50" applyFont="1" applyAlignment="1">
      <alignment horizontal="center" vertical="center" wrapText="1"/>
    </xf>
    <xf numFmtId="0" fontId="62" fillId="0" borderId="0" xfId="50" applyFont="1" applyAlignment="1">
      <alignment horizontal="center" vertical="center" wrapText="1"/>
    </xf>
    <xf numFmtId="0" fontId="62" fillId="0" borderId="0" xfId="50" applyFont="1" applyAlignment="1">
      <alignment horizontal="center" vertical="center"/>
    </xf>
    <xf numFmtId="164" fontId="29" fillId="0" borderId="10" xfId="20" applyNumberFormat="1" applyFont="1" applyBorder="1" applyAlignment="1" applyProtection="1">
      <alignment horizontal="center" vertical="center"/>
      <protection locked="0"/>
    </xf>
    <xf numFmtId="164" fontId="29" fillId="0" borderId="10" xfId="20" applyNumberFormat="1" applyFont="1" applyFill="1" applyBorder="1" applyAlignment="1" applyProtection="1">
      <alignment horizontal="center" vertical="center"/>
      <protection locked="0"/>
    </xf>
    <xf numFmtId="2" fontId="27" fillId="0" borderId="0" xfId="0" applyNumberFormat="1" applyFont="1" applyAlignment="1" applyProtection="1">
      <alignment horizontal="left" vertical="center"/>
      <protection locked="0"/>
    </xf>
    <xf numFmtId="2" fontId="28" fillId="0" borderId="0" xfId="0" applyNumberFormat="1" applyFont="1" applyAlignment="1" applyProtection="1">
      <alignment horizontal="center" vertical="center"/>
      <protection locked="0"/>
    </xf>
    <xf numFmtId="164" fontId="25" fillId="0" borderId="10" xfId="46" applyNumberFormat="1" applyFont="1" applyBorder="1" applyAlignment="1">
      <alignment horizontal="center" vertical="center" wrapText="1"/>
    </xf>
    <xf numFmtId="4" fontId="38" fillId="0" borderId="10" xfId="51" applyNumberFormat="1" applyFont="1" applyBorder="1" applyAlignment="1">
      <alignment horizontal="center" vertical="center" wrapText="1"/>
    </xf>
    <xf numFmtId="2" fontId="37" fillId="0" borderId="33" xfId="51" applyNumberFormat="1" applyFont="1" applyBorder="1" applyAlignment="1">
      <alignment horizontal="center" vertical="center" wrapText="1"/>
    </xf>
    <xf numFmtId="164" fontId="24" fillId="27" borderId="10" xfId="20" applyNumberFormat="1" applyFont="1" applyFill="1" applyBorder="1" applyAlignment="1" applyProtection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68" fillId="0" borderId="25" xfId="0" applyFont="1" applyBorder="1" applyAlignment="1">
      <alignment horizontal="center" vertical="center"/>
    </xf>
    <xf numFmtId="0" fontId="68" fillId="0" borderId="24" xfId="0" applyFont="1" applyBorder="1" applyAlignment="1">
      <alignment horizontal="center" vertical="center"/>
    </xf>
    <xf numFmtId="0" fontId="24" fillId="0" borderId="10" xfId="45" applyFont="1" applyBorder="1" applyAlignment="1" applyProtection="1">
      <alignment horizontal="left" vertical="center" wrapText="1"/>
      <protection locked="0"/>
    </xf>
    <xf numFmtId="0" fontId="68" fillId="0" borderId="11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24" fillId="25" borderId="26" xfId="45" applyFont="1" applyFill="1" applyBorder="1" applyAlignment="1" applyProtection="1">
      <alignment horizontal="left" vertical="center" wrapText="1"/>
      <protection locked="0"/>
    </xf>
    <xf numFmtId="0" fontId="24" fillId="25" borderId="10" xfId="45" applyFont="1" applyFill="1" applyBorder="1" applyAlignment="1" applyProtection="1">
      <alignment horizontal="center" vertical="center" wrapText="1"/>
    </xf>
    <xf numFmtId="164" fontId="24" fillId="25" borderId="10" xfId="45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/>
    <xf numFmtId="0" fontId="28" fillId="24" borderId="0" xfId="20" applyFont="1" applyFill="1" applyAlignment="1" applyProtection="1">
      <alignment horizontal="right"/>
      <protection locked="0"/>
    </xf>
    <xf numFmtId="0" fontId="28" fillId="24" borderId="0" xfId="20" applyFont="1" applyFill="1" applyAlignment="1" applyProtection="1">
      <alignment horizontal="right"/>
    </xf>
    <xf numFmtId="0" fontId="25" fillId="24" borderId="0" xfId="20" applyFont="1" applyFill="1" applyAlignment="1" applyProtection="1">
      <alignment horizontal="center" vertical="center"/>
      <protection locked="0"/>
    </xf>
    <xf numFmtId="0" fontId="24" fillId="24" borderId="0" xfId="0" applyFont="1" applyFill="1" applyBorder="1" applyAlignment="1" applyProtection="1">
      <alignment horizontal="right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164" fontId="25" fillId="24" borderId="10" xfId="20" applyNumberFormat="1" applyFont="1" applyFill="1" applyBorder="1" applyAlignment="1" applyProtection="1">
      <alignment horizontal="center" vertical="center"/>
      <protection locked="0"/>
    </xf>
    <xf numFmtId="164" fontId="25" fillId="24" borderId="10" xfId="20" applyNumberFormat="1" applyFont="1" applyFill="1" applyBorder="1" applyAlignment="1" applyProtection="1">
      <alignment horizontal="center" vertical="center"/>
    </xf>
    <xf numFmtId="164" fontId="29" fillId="24" borderId="10" xfId="20" applyNumberFormat="1" applyFont="1" applyFill="1" applyBorder="1" applyAlignment="1" applyProtection="1">
      <alignment horizontal="center" vertical="center"/>
      <protection locked="0"/>
    </xf>
    <xf numFmtId="164" fontId="50" fillId="24" borderId="10" xfId="20" applyNumberFormat="1" applyFont="1" applyFill="1" applyBorder="1" applyAlignment="1" applyProtection="1">
      <alignment horizontal="center" vertical="center"/>
      <protection locked="0"/>
    </xf>
    <xf numFmtId="164" fontId="49" fillId="24" borderId="10" xfId="20" applyNumberFormat="1" applyFont="1" applyFill="1" applyBorder="1" applyAlignment="1" applyProtection="1">
      <alignment horizontal="center" vertical="center"/>
      <protection locked="0"/>
    </xf>
    <xf numFmtId="164" fontId="49" fillId="24" borderId="10" xfId="20" applyNumberFormat="1" applyFont="1" applyFill="1" applyBorder="1" applyAlignment="1" applyProtection="1">
      <alignment horizontal="center" vertical="center"/>
    </xf>
    <xf numFmtId="0" fontId="25" fillId="24" borderId="0" xfId="0" applyFont="1" applyFill="1" applyProtection="1">
      <protection locked="0"/>
    </xf>
    <xf numFmtId="0" fontId="28" fillId="24" borderId="0" xfId="0" applyFont="1" applyFill="1" applyProtection="1">
      <protection locked="0"/>
    </xf>
    <xf numFmtId="0" fontId="24" fillId="24" borderId="0" xfId="0" applyFont="1" applyFill="1" applyProtection="1">
      <protection locked="0"/>
    </xf>
  </cellXfs>
  <cellStyles count="56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" xfId="0" builtinId="0"/>
    <cellStyle name="Normal 17" xfId="52"/>
    <cellStyle name="Normal 2" xfId="19"/>
    <cellStyle name="Normal 2 2" xfId="45"/>
    <cellStyle name="Normal 3" xfId="47"/>
    <cellStyle name="Normal 4" xfId="50"/>
    <cellStyle name="Normal 5" xfId="55"/>
    <cellStyle name="Normal_Sheet1" xfId="20"/>
    <cellStyle name="Style 1" xfId="21"/>
    <cellStyle name="Акцент1" xfId="22"/>
    <cellStyle name="Акцент2" xfId="23"/>
    <cellStyle name="Акцент3" xfId="24"/>
    <cellStyle name="Акцент4" xfId="25"/>
    <cellStyle name="Акцент5" xfId="26"/>
    <cellStyle name="Акцент6" xfId="27"/>
    <cellStyle name="Ввод " xfId="28"/>
    <cellStyle name="Вывод" xfId="29"/>
    <cellStyle name="Вычисление" xfId="30"/>
    <cellStyle name="Заголовок 1" xfId="31"/>
    <cellStyle name="Заголовок 2" xfId="32"/>
    <cellStyle name="Заголовок 3" xfId="33"/>
    <cellStyle name="Заголовок 4" xfId="34"/>
    <cellStyle name="Итог" xfId="35"/>
    <cellStyle name="Контрольная ячейка" xfId="36"/>
    <cellStyle name="Название" xfId="37"/>
    <cellStyle name="Нейтральный" xfId="38"/>
    <cellStyle name="Обычный 2" xfId="46"/>
    <cellStyle name="Обычный 3" xfId="49"/>
    <cellStyle name="Обычный 3 2" xfId="51"/>
    <cellStyle name="Обычный 6" xfId="53"/>
    <cellStyle name="Обычный 7" xfId="54"/>
    <cellStyle name="Плохой" xfId="39"/>
    <cellStyle name="Пояснение" xfId="40"/>
    <cellStyle name="Примечание" xfId="41"/>
    <cellStyle name="Связанная ячейка" xfId="42"/>
    <cellStyle name="Стиль 1" xfId="48"/>
    <cellStyle name="Текст предупреждения" xfId="43"/>
    <cellStyle name="Хороший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nsakan%20hashvetvutyan%20patet%202018/&#1345;&#1415;-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eyla%20works/Leyla%20works%2093/2017/2017-balans/&#1345;&#1415;-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345;&#1415;-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nansakan%20hashvetvutyan%20patet%202018/Hashvetvutyan%20NOR%20dzever%20MSHAKUYT%20ev%20S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Page 13"/>
      <sheetName val="Page 14"/>
      <sheetName val="Page 15"/>
      <sheetName val="Page 16"/>
      <sheetName val="Page 17"/>
      <sheetName val="Page 18"/>
      <sheetName val="Page 19"/>
      <sheetName val="Page 20"/>
      <sheetName val="Page 21"/>
      <sheetName val="Page 22"/>
      <sheetName val="Page 23"/>
      <sheetName val="Page 24"/>
      <sheetName val="Page 25"/>
      <sheetName val="Page 26"/>
      <sheetName val="Page 27"/>
      <sheetName val="Page 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Page 13"/>
      <sheetName val="Page 14"/>
      <sheetName val="Page 15"/>
      <sheetName val="Page 16"/>
      <sheetName val="Page 17"/>
      <sheetName val="Page 18"/>
      <sheetName val="Page 19"/>
      <sheetName val="Page 20"/>
      <sheetName val="Page 21"/>
      <sheetName val="Page 22"/>
      <sheetName val="Page 23"/>
      <sheetName val="Page 24"/>
      <sheetName val="Page 25"/>
      <sheetName val="Page 26"/>
      <sheetName val="Page 27"/>
      <sheetName val="Page 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Page 13"/>
      <sheetName val="Page 14"/>
      <sheetName val="Page 15"/>
      <sheetName val="Page 16"/>
      <sheetName val="Page 17"/>
      <sheetName val="Page 18"/>
      <sheetName val="Page 19"/>
      <sheetName val="Page 20"/>
      <sheetName val="Page 21"/>
      <sheetName val="Page 22"/>
      <sheetName val="Page 23"/>
      <sheetName val="Page 24"/>
      <sheetName val="Page 25"/>
      <sheetName val="Page 26"/>
      <sheetName val="Page 27"/>
      <sheetName val="Page 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popatert"/>
      <sheetName val="1"/>
      <sheetName val="2"/>
      <sheetName val="3"/>
      <sheetName val="4"/>
      <sheetName val="5"/>
      <sheetName val="6"/>
      <sheetName val="Ekamutneri hamematakan"/>
      <sheetName val="Dramakan hamematakan"/>
      <sheetName val="Deb. ev kreditor"/>
      <sheetName val="Shenq, shinutyunner"/>
      <sheetName val="Meqenaner ev sarqavorumner "/>
      <sheetName val="Grasenyakayin ev tntesakan guyq"/>
      <sheetName val="Transportayin mijocner"/>
      <sheetName val="Paym. stacv. voch @ntacik aktiv"/>
      <sheetName val="Ayl himnakan mijocner"/>
      <sheetName val="Nyuter"/>
      <sheetName val="Aragamash arark. artahashvekshr"/>
      <sheetName val="Paymanov stacvac @ntacik akti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08"/>
  <sheetViews>
    <sheetView tabSelected="1" view="pageBreakPreview" zoomScaleSheetLayoutView="100" workbookViewId="0">
      <selection activeCell="B75" sqref="B75"/>
    </sheetView>
  </sheetViews>
  <sheetFormatPr defaultRowHeight="17.25"/>
  <cols>
    <col min="1" max="1" width="6.85546875" style="151" customWidth="1"/>
    <col min="2" max="2" width="60.7109375" style="151" customWidth="1"/>
    <col min="3" max="3" width="7.7109375" style="151" customWidth="1"/>
    <col min="4" max="4" width="5.28515625" style="151" customWidth="1"/>
    <col min="5" max="5" width="16.28515625" style="151" customWidth="1"/>
    <col min="6" max="6" width="16" style="151" customWidth="1"/>
    <col min="7" max="7" width="12.28515625" style="173" customWidth="1"/>
    <col min="8" max="13" width="9.140625" style="149"/>
    <col min="14" max="62" width="9.140625" style="150"/>
    <col min="63" max="16384" width="9.140625" style="151"/>
  </cols>
  <sheetData>
    <row r="1" spans="1:62" s="171" customFormat="1" ht="15.75" customHeight="1">
      <c r="A1" s="169"/>
      <c r="B1" s="170"/>
      <c r="F1" s="446" t="s">
        <v>294</v>
      </c>
      <c r="G1" s="173"/>
      <c r="H1" s="174"/>
      <c r="I1" s="174"/>
      <c r="J1" s="174"/>
      <c r="K1" s="174"/>
      <c r="L1" s="174"/>
      <c r="M1" s="174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</row>
    <row r="2" spans="1:62" s="171" customFormat="1" ht="15.75" customHeight="1">
      <c r="A2" s="169"/>
      <c r="B2" s="176"/>
      <c r="F2" s="267" t="s">
        <v>21</v>
      </c>
      <c r="G2" s="173"/>
      <c r="H2" s="174"/>
      <c r="I2" s="174"/>
      <c r="J2" s="174"/>
      <c r="K2" s="174"/>
      <c r="L2" s="174"/>
      <c r="M2" s="174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</row>
    <row r="3" spans="1:62" s="171" customFormat="1" ht="15.75" customHeight="1">
      <c r="A3" s="169"/>
      <c r="B3" s="176"/>
      <c r="F3" s="267" t="s">
        <v>12</v>
      </c>
      <c r="G3" s="173"/>
      <c r="H3" s="174"/>
      <c r="I3" s="174"/>
      <c r="J3" s="174"/>
      <c r="K3" s="174"/>
      <c r="L3" s="174"/>
      <c r="M3" s="174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  <c r="BG3" s="175"/>
      <c r="BH3" s="175"/>
      <c r="BI3" s="175"/>
      <c r="BJ3" s="175"/>
    </row>
    <row r="4" spans="1:62" s="171" customFormat="1" ht="24" customHeight="1">
      <c r="A4" s="169"/>
      <c r="B4" s="176"/>
      <c r="E4" s="463" t="s">
        <v>208</v>
      </c>
      <c r="F4" s="463"/>
      <c r="G4" s="173"/>
      <c r="H4" s="174"/>
      <c r="I4" s="174"/>
      <c r="J4" s="174"/>
      <c r="K4" s="174"/>
      <c r="L4" s="174"/>
      <c r="M4" s="174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</row>
    <row r="5" spans="1:62" s="171" customFormat="1" ht="21" customHeight="1">
      <c r="A5" s="169"/>
      <c r="B5" s="176"/>
      <c r="E5" s="463" t="s">
        <v>223</v>
      </c>
      <c r="F5" s="463"/>
      <c r="G5" s="173"/>
      <c r="H5" s="174"/>
      <c r="I5" s="174"/>
      <c r="J5" s="174"/>
      <c r="K5" s="174"/>
      <c r="L5" s="174"/>
      <c r="M5" s="174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</row>
    <row r="6" spans="1:62" s="171" customFormat="1" ht="9" customHeight="1">
      <c r="A6" s="169"/>
      <c r="B6" s="176"/>
      <c r="E6" s="172"/>
      <c r="F6" s="172"/>
      <c r="G6" s="173"/>
      <c r="H6" s="174"/>
      <c r="I6" s="174"/>
      <c r="J6" s="174"/>
      <c r="K6" s="174"/>
      <c r="L6" s="174"/>
      <c r="M6" s="174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</row>
    <row r="7" spans="1:62" s="171" customFormat="1" ht="19.5" customHeight="1">
      <c r="A7" s="464" t="s">
        <v>22</v>
      </c>
      <c r="B7" s="464"/>
      <c r="C7" s="464"/>
      <c r="D7" s="464"/>
      <c r="E7" s="464"/>
      <c r="F7" s="464"/>
      <c r="G7" s="173"/>
      <c r="H7" s="174"/>
      <c r="I7" s="174"/>
      <c r="J7" s="174"/>
      <c r="K7" s="174"/>
      <c r="L7" s="174"/>
      <c r="M7" s="174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</row>
    <row r="8" spans="1:62" s="179" customFormat="1" ht="20.25">
      <c r="A8" s="465" t="s">
        <v>292</v>
      </c>
      <c r="B8" s="465"/>
      <c r="C8" s="465"/>
      <c r="D8" s="465"/>
      <c r="E8" s="465"/>
      <c r="F8" s="465"/>
      <c r="G8" s="311"/>
      <c r="H8" s="177"/>
      <c r="I8" s="174"/>
      <c r="J8" s="174"/>
      <c r="K8" s="174"/>
      <c r="L8" s="174"/>
      <c r="M8" s="174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</row>
    <row r="9" spans="1:62" s="179" customFormat="1" ht="18.75" customHeight="1">
      <c r="A9" s="466" t="s">
        <v>210</v>
      </c>
      <c r="B9" s="466"/>
      <c r="C9" s="466"/>
      <c r="D9" s="466"/>
      <c r="E9" s="466"/>
      <c r="F9" s="466"/>
      <c r="G9" s="173"/>
      <c r="H9" s="174"/>
      <c r="I9" s="174"/>
      <c r="J9" s="174"/>
      <c r="K9" s="174"/>
      <c r="L9" s="174"/>
      <c r="M9" s="174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</row>
    <row r="10" spans="1:62" s="179" customFormat="1" ht="15" customHeight="1">
      <c r="A10" s="180"/>
      <c r="B10" s="180"/>
      <c r="C10" s="180"/>
      <c r="D10" s="180"/>
      <c r="E10" s="180"/>
      <c r="F10" s="266" t="s">
        <v>23</v>
      </c>
      <c r="G10" s="173">
        <f>48/1.2</f>
        <v>40</v>
      </c>
      <c r="H10" s="174"/>
      <c r="I10" s="174"/>
      <c r="J10" s="174"/>
      <c r="K10" s="174"/>
      <c r="L10" s="174"/>
      <c r="M10" s="174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</row>
    <row r="11" spans="1:62" s="171" customFormat="1" ht="20.25">
      <c r="A11" s="222" t="s">
        <v>7</v>
      </c>
      <c r="B11" s="194" t="s">
        <v>94</v>
      </c>
      <c r="C11" s="182"/>
      <c r="D11" s="182"/>
      <c r="E11" s="182"/>
      <c r="F11" s="181"/>
      <c r="G11" s="173"/>
      <c r="H11" s="174"/>
      <c r="I11" s="174"/>
      <c r="J11" s="174"/>
      <c r="K11" s="174"/>
      <c r="L11" s="174"/>
      <c r="M11" s="174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</row>
    <row r="12" spans="1:62" s="187" customFormat="1">
      <c r="A12" s="297">
        <v>1</v>
      </c>
      <c r="B12" s="224" t="s">
        <v>198</v>
      </c>
      <c r="C12" s="223"/>
      <c r="D12" s="223"/>
      <c r="E12" s="223"/>
      <c r="F12" s="223">
        <v>79683.399999999994</v>
      </c>
      <c r="G12" s="173"/>
      <c r="H12" s="185"/>
      <c r="I12" s="185"/>
      <c r="J12" s="185"/>
      <c r="K12" s="185"/>
      <c r="L12" s="185"/>
      <c r="M12" s="185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</row>
    <row r="13" spans="1:62" s="187" customFormat="1" ht="0.75" hidden="1" customHeight="1">
      <c r="A13" s="297">
        <v>2</v>
      </c>
      <c r="B13" s="224" t="s">
        <v>202</v>
      </c>
      <c r="C13" s="223"/>
      <c r="D13" s="223"/>
      <c r="E13" s="223"/>
      <c r="F13" s="240">
        <f>SUM(F14:F16)</f>
        <v>0</v>
      </c>
      <c r="G13" s="173"/>
      <c r="H13" s="185"/>
      <c r="I13" s="185"/>
      <c r="J13" s="185"/>
      <c r="K13" s="185"/>
      <c r="L13" s="185"/>
      <c r="M13" s="185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</row>
    <row r="14" spans="1:62" ht="18.75" hidden="1" customHeight="1">
      <c r="A14" s="166">
        <v>2.1</v>
      </c>
      <c r="B14" s="188" t="s">
        <v>203</v>
      </c>
      <c r="C14" s="167"/>
      <c r="D14" s="167"/>
      <c r="E14" s="167"/>
      <c r="F14" s="167"/>
      <c r="G14" s="173" t="s">
        <v>245</v>
      </c>
    </row>
    <row r="15" spans="1:62" ht="18.75" hidden="1" customHeight="1">
      <c r="A15" s="166">
        <v>2.2000000000000002</v>
      </c>
      <c r="B15" s="188" t="s">
        <v>204</v>
      </c>
      <c r="C15" s="167"/>
      <c r="D15" s="167"/>
      <c r="E15" s="167"/>
      <c r="F15" s="167"/>
    </row>
    <row r="16" spans="1:62" ht="18.75" hidden="1" customHeight="1">
      <c r="A16" s="166">
        <v>2.2999999999999998</v>
      </c>
      <c r="B16" s="188" t="s">
        <v>236</v>
      </c>
      <c r="C16" s="167"/>
      <c r="D16" s="167"/>
      <c r="E16" s="167"/>
      <c r="F16" s="167"/>
    </row>
    <row r="17" spans="1:62" s="187" customFormat="1" ht="35.25" hidden="1" customHeight="1">
      <c r="A17" s="297">
        <v>3</v>
      </c>
      <c r="B17" s="298" t="s">
        <v>199</v>
      </c>
      <c r="C17" s="223"/>
      <c r="D17" s="223"/>
      <c r="E17" s="223"/>
      <c r="F17" s="223"/>
      <c r="G17" s="173" t="s">
        <v>197</v>
      </c>
      <c r="H17" s="185"/>
      <c r="I17" s="185"/>
      <c r="J17" s="185"/>
      <c r="K17" s="185"/>
      <c r="L17" s="185"/>
      <c r="M17" s="185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</row>
    <row r="18" spans="1:62" s="187" customFormat="1">
      <c r="A18" s="297">
        <v>2</v>
      </c>
      <c r="B18" s="201" t="s">
        <v>200</v>
      </c>
      <c r="C18" s="223"/>
      <c r="D18" s="223"/>
      <c r="E18" s="223"/>
      <c r="F18" s="223">
        <v>40</v>
      </c>
      <c r="G18" s="173"/>
      <c r="H18" s="185"/>
      <c r="I18" s="185"/>
      <c r="J18" s="185"/>
      <c r="K18" s="185"/>
      <c r="L18" s="185"/>
      <c r="M18" s="185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</row>
    <row r="19" spans="1:62" s="187" customFormat="1">
      <c r="A19" s="297">
        <v>3</v>
      </c>
      <c r="B19" s="224" t="s">
        <v>201</v>
      </c>
      <c r="C19" s="223"/>
      <c r="D19" s="223"/>
      <c r="E19" s="223"/>
      <c r="F19" s="240">
        <f t="shared" ref="F19" si="0">SUM(F20:F23)</f>
        <v>3836.3139999999999</v>
      </c>
      <c r="G19" s="173"/>
      <c r="H19" s="185"/>
      <c r="I19" s="185"/>
      <c r="J19" s="185"/>
      <c r="K19" s="185"/>
      <c r="L19" s="185"/>
      <c r="M19" s="185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</row>
    <row r="20" spans="1:62" ht="15.75" customHeight="1">
      <c r="A20" s="166">
        <v>3.1</v>
      </c>
      <c r="B20" s="188" t="s">
        <v>177</v>
      </c>
      <c r="C20" s="167"/>
      <c r="D20" s="167"/>
      <c r="E20" s="167"/>
      <c r="F20" s="167">
        <f>+'Komunal '!F27</f>
        <v>3531.5140000000001</v>
      </c>
    </row>
    <row r="21" spans="1:62" ht="15.75" customHeight="1">
      <c r="A21" s="166">
        <v>3.2</v>
      </c>
      <c r="B21" s="188" t="s">
        <v>178</v>
      </c>
      <c r="C21" s="167"/>
      <c r="D21" s="167"/>
      <c r="E21" s="167"/>
      <c r="F21" s="167">
        <v>159</v>
      </c>
    </row>
    <row r="22" spans="1:62" ht="15.75" customHeight="1">
      <c r="A22" s="166">
        <v>3.3</v>
      </c>
      <c r="B22" s="188" t="s">
        <v>179</v>
      </c>
      <c r="C22" s="167"/>
      <c r="D22" s="167"/>
      <c r="E22" s="167"/>
      <c r="F22" s="167">
        <v>14.2</v>
      </c>
    </row>
    <row r="23" spans="1:62" ht="15.75" customHeight="1">
      <c r="A23" s="166">
        <v>3.4</v>
      </c>
      <c r="B23" s="188" t="s">
        <v>180</v>
      </c>
      <c r="C23" s="167"/>
      <c r="D23" s="167"/>
      <c r="E23" s="167"/>
      <c r="F23" s="167">
        <v>131.6</v>
      </c>
    </row>
    <row r="24" spans="1:62" s="187" customFormat="1" ht="18.75" hidden="1" customHeight="1">
      <c r="A24" s="297">
        <v>6</v>
      </c>
      <c r="B24" s="201" t="s">
        <v>42</v>
      </c>
      <c r="C24" s="223"/>
      <c r="D24" s="223"/>
      <c r="E24" s="223"/>
      <c r="F24" s="223"/>
      <c r="G24" s="173" t="s">
        <v>205</v>
      </c>
      <c r="H24" s="189"/>
      <c r="I24" s="185"/>
      <c r="J24" s="185"/>
      <c r="K24" s="185"/>
      <c r="L24" s="185"/>
      <c r="M24" s="185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6"/>
      <c r="BE24" s="186"/>
      <c r="BF24" s="186"/>
      <c r="BG24" s="186"/>
      <c r="BH24" s="186"/>
      <c r="BI24" s="186"/>
      <c r="BJ24" s="186"/>
    </row>
    <row r="25" spans="1:62" s="187" customFormat="1">
      <c r="A25" s="297">
        <v>4</v>
      </c>
      <c r="B25" s="190" t="s">
        <v>221</v>
      </c>
      <c r="C25" s="223"/>
      <c r="D25" s="223"/>
      <c r="E25" s="223"/>
      <c r="F25" s="240">
        <f t="shared" ref="F25" si="1">SUM(F26:F27)</f>
        <v>10087.6</v>
      </c>
      <c r="G25" s="191"/>
      <c r="H25" s="189"/>
      <c r="I25" s="185"/>
      <c r="J25" s="185"/>
      <c r="K25" s="185"/>
      <c r="L25" s="185"/>
      <c r="M25" s="185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</row>
    <row r="26" spans="1:62">
      <c r="A26" s="166">
        <v>4.0999999999999996</v>
      </c>
      <c r="B26" s="192" t="s">
        <v>43</v>
      </c>
      <c r="C26" s="167"/>
      <c r="D26" s="167"/>
      <c r="E26" s="167"/>
      <c r="F26" s="316">
        <f>+F73</f>
        <v>10087.6</v>
      </c>
      <c r="G26" s="173" t="s">
        <v>222</v>
      </c>
      <c r="H26" s="242"/>
    </row>
    <row r="27" spans="1:62" ht="22.5" hidden="1" customHeight="1">
      <c r="A27" s="166">
        <v>7.2</v>
      </c>
      <c r="B27" s="192" t="s">
        <v>44</v>
      </c>
      <c r="C27" s="167"/>
      <c r="D27" s="167"/>
      <c r="E27" s="167"/>
      <c r="F27" s="167"/>
      <c r="H27" s="242"/>
    </row>
    <row r="28" spans="1:62" s="187" customFormat="1">
      <c r="A28" s="297">
        <v>5</v>
      </c>
      <c r="B28" s="201" t="s">
        <v>211</v>
      </c>
      <c r="C28" s="223"/>
      <c r="D28" s="223"/>
      <c r="E28" s="223"/>
      <c r="F28" s="223">
        <f>+'Komunal '!O20</f>
        <v>9.8000000000000007</v>
      </c>
      <c r="G28" s="233" t="s">
        <v>247</v>
      </c>
      <c r="H28" s="189"/>
      <c r="I28" s="185"/>
      <c r="J28" s="185"/>
      <c r="K28" s="185"/>
      <c r="L28" s="185"/>
      <c r="M28" s="185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6"/>
      <c r="BB28" s="186"/>
      <c r="BC28" s="186"/>
      <c r="BD28" s="186"/>
      <c r="BE28" s="186"/>
      <c r="BF28" s="186"/>
      <c r="BG28" s="186"/>
      <c r="BH28" s="186"/>
      <c r="BI28" s="186"/>
      <c r="BJ28" s="186"/>
    </row>
    <row r="29" spans="1:62" s="187" customFormat="1" ht="20.25">
      <c r="A29" s="183"/>
      <c r="B29" s="206" t="s">
        <v>13</v>
      </c>
      <c r="C29" s="193"/>
      <c r="D29" s="193"/>
      <c r="E29" s="193"/>
      <c r="F29" s="239">
        <f>SUM(F12:F13,F17:F19,F24:F25,F28)</f>
        <v>93657.114000000001</v>
      </c>
      <c r="G29" s="299"/>
      <c r="H29" s="189"/>
      <c r="I29" s="185"/>
      <c r="J29" s="185"/>
      <c r="K29" s="185"/>
      <c r="L29" s="185"/>
      <c r="M29" s="185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6"/>
      <c r="AX29" s="186"/>
      <c r="AY29" s="186"/>
      <c r="AZ29" s="186"/>
      <c r="BA29" s="186"/>
      <c r="BB29" s="186"/>
      <c r="BC29" s="186"/>
      <c r="BD29" s="186"/>
      <c r="BE29" s="186"/>
      <c r="BF29" s="186"/>
      <c r="BG29" s="186"/>
      <c r="BH29" s="186"/>
      <c r="BI29" s="186"/>
      <c r="BJ29" s="186"/>
    </row>
    <row r="30" spans="1:62" s="187" customFormat="1">
      <c r="A30" s="183"/>
      <c r="B30" s="235"/>
      <c r="C30" s="184"/>
      <c r="D30" s="184"/>
      <c r="E30" s="184"/>
      <c r="F30" s="184"/>
      <c r="G30" s="299"/>
      <c r="H30" s="189"/>
      <c r="I30" s="185"/>
      <c r="J30" s="185"/>
      <c r="K30" s="185"/>
      <c r="L30" s="185"/>
      <c r="M30" s="185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6"/>
      <c r="AX30" s="186"/>
      <c r="AY30" s="186"/>
      <c r="AZ30" s="186"/>
      <c r="BA30" s="186"/>
      <c r="BB30" s="186"/>
      <c r="BC30" s="186"/>
      <c r="BD30" s="186"/>
      <c r="BE30" s="186"/>
      <c r="BF30" s="186"/>
      <c r="BG30" s="186"/>
      <c r="BH30" s="186"/>
      <c r="BI30" s="186"/>
      <c r="BJ30" s="186"/>
    </row>
    <row r="31" spans="1:62" s="171" customFormat="1" ht="20.25">
      <c r="A31" s="234" t="s">
        <v>8</v>
      </c>
      <c r="B31" s="194" t="s">
        <v>95</v>
      </c>
      <c r="C31" s="195"/>
      <c r="D31" s="195"/>
      <c r="E31" s="195"/>
      <c r="F31" s="195"/>
      <c r="G31" s="173"/>
      <c r="H31" s="174"/>
      <c r="I31" s="174"/>
      <c r="J31" s="174"/>
      <c r="K31" s="174"/>
      <c r="L31" s="174"/>
      <c r="M31" s="174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</row>
    <row r="32" spans="1:62" s="187" customFormat="1" ht="19.5" customHeight="1">
      <c r="A32" s="222">
        <v>1</v>
      </c>
      <c r="B32" s="299" t="s">
        <v>40</v>
      </c>
      <c r="C32" s="223"/>
      <c r="D32" s="223"/>
      <c r="E32" s="223"/>
      <c r="F32" s="223">
        <v>72858.5</v>
      </c>
      <c r="G32" s="173"/>
      <c r="H32" s="174"/>
      <c r="I32" s="174"/>
      <c r="J32" s="174"/>
      <c r="K32" s="174"/>
      <c r="L32" s="174"/>
      <c r="M32" s="174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186"/>
      <c r="BD32" s="186"/>
      <c r="BE32" s="186"/>
      <c r="BF32" s="186"/>
      <c r="BG32" s="186"/>
      <c r="BH32" s="186"/>
      <c r="BI32" s="186"/>
      <c r="BJ32" s="186"/>
    </row>
    <row r="33" spans="1:62" s="200" customFormat="1" ht="18" hidden="1" customHeight="1">
      <c r="A33" s="197">
        <v>1.1000000000000001</v>
      </c>
      <c r="B33" s="198" t="s">
        <v>41</v>
      </c>
      <c r="C33" s="167"/>
      <c r="D33" s="167"/>
      <c r="E33" s="167"/>
      <c r="F33" s="167"/>
      <c r="G33" s="173"/>
      <c r="H33" s="149"/>
      <c r="I33" s="149"/>
      <c r="J33" s="149"/>
      <c r="K33" s="149"/>
      <c r="L33" s="149"/>
      <c r="M33" s="14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99"/>
      <c r="BI33" s="199"/>
      <c r="BJ33" s="199"/>
    </row>
    <row r="34" spans="1:62" s="187" customFormat="1">
      <c r="A34" s="222">
        <v>2</v>
      </c>
      <c r="B34" s="201" t="s">
        <v>134</v>
      </c>
      <c r="C34" s="223"/>
      <c r="D34" s="223"/>
      <c r="E34" s="223"/>
      <c r="F34" s="240">
        <f>SUM(F35:F36)</f>
        <v>7949.4059999999999</v>
      </c>
      <c r="G34" s="173"/>
      <c r="H34" s="174"/>
      <c r="I34" s="174"/>
      <c r="J34" s="174"/>
      <c r="K34" s="174"/>
      <c r="L34" s="174"/>
      <c r="M34" s="174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6"/>
      <c r="BH34" s="186"/>
      <c r="BI34" s="186"/>
      <c r="BJ34" s="186"/>
    </row>
    <row r="35" spans="1:62">
      <c r="A35" s="197">
        <v>2.1</v>
      </c>
      <c r="B35" s="188" t="s">
        <v>177</v>
      </c>
      <c r="C35" s="167"/>
      <c r="D35" s="167"/>
      <c r="E35" s="167"/>
      <c r="F35" s="167">
        <f>+'Komunal '!F20</f>
        <v>7063.0280000000002</v>
      </c>
    </row>
    <row r="36" spans="1:62">
      <c r="A36" s="197">
        <v>2.2000000000000002</v>
      </c>
      <c r="B36" s="198" t="s">
        <v>184</v>
      </c>
      <c r="C36" s="167"/>
      <c r="D36" s="167"/>
      <c r="E36" s="167"/>
      <c r="F36" s="167">
        <f>+'Komunal '!J20</f>
        <v>886.37800000000004</v>
      </c>
    </row>
    <row r="37" spans="1:62" s="187" customFormat="1">
      <c r="A37" s="222">
        <v>3</v>
      </c>
      <c r="B37" s="201" t="s">
        <v>135</v>
      </c>
      <c r="C37" s="223"/>
      <c r="D37" s="223"/>
      <c r="E37" s="223"/>
      <c r="F37" s="240">
        <f>SUM(F38:F39)</f>
        <v>204.2</v>
      </c>
      <c r="G37" s="173"/>
      <c r="H37" s="174"/>
      <c r="I37" s="174"/>
      <c r="J37" s="174"/>
      <c r="K37" s="174"/>
      <c r="L37" s="174"/>
      <c r="M37" s="174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  <c r="AO37" s="186"/>
      <c r="AP37" s="186"/>
      <c r="AQ37" s="186"/>
      <c r="AR37" s="186"/>
      <c r="AS37" s="186"/>
      <c r="AT37" s="186"/>
      <c r="AU37" s="186"/>
      <c r="AV37" s="186"/>
      <c r="AW37" s="186"/>
      <c r="AX37" s="186"/>
      <c r="AY37" s="186"/>
      <c r="AZ37" s="186"/>
      <c r="BA37" s="186"/>
      <c r="BB37" s="186"/>
      <c r="BC37" s="186"/>
      <c r="BD37" s="186"/>
      <c r="BE37" s="186"/>
      <c r="BF37" s="186"/>
      <c r="BG37" s="186"/>
      <c r="BH37" s="186"/>
      <c r="BI37" s="186"/>
      <c r="BJ37" s="186"/>
    </row>
    <row r="38" spans="1:62">
      <c r="A38" s="197">
        <v>3.1</v>
      </c>
      <c r="B38" s="198" t="s">
        <v>185</v>
      </c>
      <c r="C38" s="167"/>
      <c r="D38" s="167"/>
      <c r="E38" s="167"/>
      <c r="F38" s="167">
        <f>+'Komunal '!M20</f>
        <v>164.2</v>
      </c>
    </row>
    <row r="39" spans="1:62">
      <c r="A39" s="197">
        <v>3.2</v>
      </c>
      <c r="B39" s="188" t="s">
        <v>186</v>
      </c>
      <c r="C39" s="167"/>
      <c r="D39" s="167"/>
      <c r="E39" s="167"/>
      <c r="F39" s="167">
        <v>40</v>
      </c>
    </row>
    <row r="40" spans="1:62" s="187" customFormat="1">
      <c r="A40" s="222">
        <v>4</v>
      </c>
      <c r="B40" s="201" t="s">
        <v>154</v>
      </c>
      <c r="C40" s="195"/>
      <c r="D40" s="195"/>
      <c r="E40" s="195"/>
      <c r="F40" s="240">
        <f>SUM(F41:F43)</f>
        <v>150</v>
      </c>
      <c r="G40" s="173"/>
      <c r="H40" s="174"/>
      <c r="I40" s="174"/>
      <c r="J40" s="174"/>
      <c r="K40" s="174"/>
      <c r="L40" s="174"/>
      <c r="M40" s="174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6"/>
      <c r="AL40" s="186"/>
      <c r="AM40" s="186"/>
      <c r="AN40" s="186"/>
      <c r="AO40" s="186"/>
      <c r="AP40" s="186"/>
      <c r="AQ40" s="186"/>
      <c r="AR40" s="186"/>
      <c r="AS40" s="186"/>
      <c r="AT40" s="186"/>
      <c r="AU40" s="186"/>
      <c r="AV40" s="186"/>
      <c r="AW40" s="186"/>
      <c r="AX40" s="186"/>
      <c r="AY40" s="186"/>
      <c r="AZ40" s="186"/>
      <c r="BA40" s="186"/>
      <c r="BB40" s="186"/>
      <c r="BC40" s="186"/>
      <c r="BD40" s="186"/>
      <c r="BE40" s="186"/>
      <c r="BF40" s="186"/>
      <c r="BG40" s="186"/>
      <c r="BH40" s="186"/>
      <c r="BI40" s="186"/>
      <c r="BJ40" s="186"/>
    </row>
    <row r="41" spans="1:62" ht="14.25" customHeight="1">
      <c r="A41" s="197">
        <v>4.0999999999999996</v>
      </c>
      <c r="B41" s="198" t="s">
        <v>9</v>
      </c>
      <c r="C41" s="167"/>
      <c r="D41" s="167"/>
      <c r="E41" s="167"/>
      <c r="F41" s="167">
        <v>115.2</v>
      </c>
    </row>
    <row r="42" spans="1:62" ht="14.25" customHeight="1">
      <c r="A42" s="197">
        <v>4.2</v>
      </c>
      <c r="B42" s="188" t="s">
        <v>10</v>
      </c>
      <c r="C42" s="167"/>
      <c r="D42" s="167"/>
      <c r="E42" s="167"/>
      <c r="F42" s="167">
        <v>34.799999999999997</v>
      </c>
    </row>
    <row r="43" spans="1:62" ht="0.75" customHeight="1">
      <c r="A43" s="197">
        <v>4.3</v>
      </c>
      <c r="B43" s="188" t="s">
        <v>11</v>
      </c>
      <c r="C43" s="167"/>
      <c r="D43" s="167"/>
      <c r="E43" s="167"/>
      <c r="F43" s="167"/>
    </row>
    <row r="44" spans="1:62" s="187" customFormat="1" ht="18" hidden="1" customHeight="1">
      <c r="A44" s="222">
        <v>5</v>
      </c>
      <c r="B44" s="224" t="s">
        <v>155</v>
      </c>
      <c r="C44" s="223"/>
      <c r="D44" s="223"/>
      <c r="E44" s="223"/>
      <c r="F44" s="223"/>
      <c r="G44" s="173" t="s">
        <v>137</v>
      </c>
      <c r="H44" s="174"/>
      <c r="I44" s="174"/>
      <c r="J44" s="174"/>
      <c r="K44" s="174"/>
      <c r="L44" s="174"/>
      <c r="M44" s="174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  <c r="AO44" s="186"/>
      <c r="AP44" s="186"/>
      <c r="AQ44" s="186"/>
      <c r="AR44" s="186"/>
      <c r="AS44" s="186"/>
      <c r="AT44" s="186"/>
      <c r="AU44" s="186"/>
      <c r="AV44" s="186"/>
      <c r="AW44" s="186"/>
      <c r="AX44" s="186"/>
      <c r="AY44" s="186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6"/>
    </row>
    <row r="45" spans="1:62" s="187" customFormat="1" ht="18" hidden="1" customHeight="1">
      <c r="A45" s="222">
        <v>6</v>
      </c>
      <c r="B45" s="224" t="s">
        <v>138</v>
      </c>
      <c r="C45" s="223"/>
      <c r="D45" s="223"/>
      <c r="E45" s="223"/>
      <c r="F45" s="223"/>
      <c r="G45" s="293" t="s">
        <v>156</v>
      </c>
      <c r="H45" s="174"/>
      <c r="I45" s="174"/>
      <c r="J45" s="174"/>
      <c r="K45" s="225"/>
      <c r="L45" s="174"/>
      <c r="M45" s="174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6"/>
      <c r="BI45" s="186"/>
      <c r="BJ45" s="186"/>
    </row>
    <row r="46" spans="1:62" s="187" customFormat="1" ht="18" hidden="1" customHeight="1">
      <c r="A46" s="222">
        <v>7</v>
      </c>
      <c r="B46" s="225" t="s">
        <v>157</v>
      </c>
      <c r="C46" s="223"/>
      <c r="D46" s="223"/>
      <c r="E46" s="223"/>
      <c r="F46" s="223"/>
      <c r="G46" s="233"/>
      <c r="H46" s="174"/>
      <c r="I46" s="174"/>
      <c r="J46" s="174"/>
      <c r="K46" s="174"/>
      <c r="L46" s="174"/>
      <c r="M46" s="174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6"/>
      <c r="AS46" s="186"/>
      <c r="AT46" s="186"/>
      <c r="AU46" s="186"/>
      <c r="AV46" s="186"/>
      <c r="AW46" s="186"/>
      <c r="AX46" s="186"/>
      <c r="AY46" s="186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6"/>
    </row>
    <row r="47" spans="1:62" s="187" customFormat="1">
      <c r="A47" s="222">
        <v>5</v>
      </c>
      <c r="B47" s="225" t="s">
        <v>148</v>
      </c>
      <c r="C47" s="223"/>
      <c r="D47" s="223"/>
      <c r="E47" s="223"/>
      <c r="F47" s="223">
        <v>543.20000000000005</v>
      </c>
      <c r="G47" s="178" t="s">
        <v>171</v>
      </c>
      <c r="H47" s="174"/>
      <c r="I47" s="174"/>
      <c r="J47" s="174"/>
      <c r="K47" s="174"/>
      <c r="L47" s="174"/>
      <c r="M47" s="174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  <c r="AO47" s="186"/>
      <c r="AP47" s="186"/>
      <c r="AQ47" s="186"/>
      <c r="AR47" s="186"/>
      <c r="AS47" s="186"/>
      <c r="AT47" s="186"/>
      <c r="AU47" s="186"/>
      <c r="AV47" s="186"/>
      <c r="AW47" s="186"/>
      <c r="AX47" s="186"/>
      <c r="AY47" s="186"/>
      <c r="AZ47" s="186"/>
      <c r="BA47" s="186"/>
      <c r="BB47" s="186"/>
      <c r="BC47" s="186"/>
      <c r="BD47" s="186"/>
      <c r="BE47" s="186"/>
      <c r="BF47" s="186"/>
      <c r="BG47" s="186"/>
      <c r="BH47" s="186"/>
      <c r="BI47" s="186"/>
      <c r="BJ47" s="186"/>
    </row>
    <row r="48" spans="1:62" s="187" customFormat="1">
      <c r="A48" s="222">
        <v>6</v>
      </c>
      <c r="B48" s="226" t="s">
        <v>218</v>
      </c>
      <c r="C48" s="223"/>
      <c r="D48" s="223"/>
      <c r="E48" s="223"/>
      <c r="F48" s="240">
        <f t="shared" ref="F48" si="2">SUM(F49:F56)</f>
        <v>117</v>
      </c>
      <c r="G48" s="233"/>
      <c r="H48" s="174"/>
      <c r="I48" s="174"/>
      <c r="J48" s="174"/>
      <c r="K48" s="174"/>
      <c r="L48" s="174"/>
      <c r="M48" s="174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186"/>
      <c r="AR48" s="186"/>
      <c r="AS48" s="186"/>
      <c r="AT48" s="186"/>
      <c r="AU48" s="186"/>
      <c r="AV48" s="186"/>
      <c r="AW48" s="186"/>
      <c r="AX48" s="186"/>
      <c r="AY48" s="186"/>
      <c r="AZ48" s="186"/>
      <c r="BA48" s="186"/>
      <c r="BB48" s="186"/>
      <c r="BC48" s="186"/>
      <c r="BD48" s="186"/>
      <c r="BE48" s="186"/>
      <c r="BF48" s="186"/>
      <c r="BG48" s="186"/>
      <c r="BH48" s="186"/>
      <c r="BI48" s="186"/>
      <c r="BJ48" s="186"/>
    </row>
    <row r="49" spans="1:62" ht="18" hidden="1" customHeight="1">
      <c r="A49" s="197">
        <v>9.1</v>
      </c>
      <c r="B49" s="202" t="s">
        <v>139</v>
      </c>
      <c r="C49" s="167"/>
      <c r="D49" s="167"/>
      <c r="E49" s="167"/>
      <c r="F49" s="167"/>
      <c r="G49" s="178" t="s">
        <v>176</v>
      </c>
    </row>
    <row r="50" spans="1:62" ht="18" customHeight="1">
      <c r="A50" s="197">
        <v>6.1</v>
      </c>
      <c r="B50" s="202" t="s">
        <v>140</v>
      </c>
      <c r="C50" s="167"/>
      <c r="D50" s="167"/>
      <c r="E50" s="167"/>
      <c r="F50" s="167">
        <v>95</v>
      </c>
      <c r="G50" s="178" t="s">
        <v>146</v>
      </c>
    </row>
    <row r="51" spans="1:62" ht="21" hidden="1" customHeight="1">
      <c r="A51" s="197">
        <v>9.3000000000000007</v>
      </c>
      <c r="B51" s="202" t="s">
        <v>141</v>
      </c>
      <c r="C51" s="167"/>
      <c r="D51" s="167"/>
      <c r="E51" s="167"/>
      <c r="F51" s="167"/>
      <c r="G51" s="178" t="s">
        <v>175</v>
      </c>
    </row>
    <row r="52" spans="1:62" ht="16.5" customHeight="1">
      <c r="A52" s="197">
        <v>6.2</v>
      </c>
      <c r="B52" s="202" t="s">
        <v>142</v>
      </c>
      <c r="C52" s="167"/>
      <c r="D52" s="167"/>
      <c r="E52" s="167"/>
      <c r="F52" s="167">
        <v>22</v>
      </c>
      <c r="G52" s="178" t="s">
        <v>174</v>
      </c>
    </row>
    <row r="53" spans="1:62" ht="18" hidden="1" customHeight="1">
      <c r="A53" s="197">
        <v>9.5</v>
      </c>
      <c r="B53" s="202" t="s">
        <v>143</v>
      </c>
      <c r="C53" s="167"/>
      <c r="D53" s="167"/>
      <c r="E53" s="167"/>
      <c r="F53" s="167"/>
      <c r="G53" s="178" t="s">
        <v>173</v>
      </c>
    </row>
    <row r="54" spans="1:62" ht="18" hidden="1" customHeight="1">
      <c r="A54" s="197">
        <v>9.6</v>
      </c>
      <c r="B54" s="202" t="s">
        <v>144</v>
      </c>
      <c r="C54" s="167"/>
      <c r="D54" s="167"/>
      <c r="E54" s="167"/>
      <c r="F54" s="167"/>
      <c r="G54" s="178" t="s">
        <v>172</v>
      </c>
    </row>
    <row r="55" spans="1:62" ht="18" hidden="1" customHeight="1">
      <c r="A55" s="197">
        <v>9.6999999999999993</v>
      </c>
      <c r="B55" s="202" t="s">
        <v>159</v>
      </c>
      <c r="C55" s="167"/>
      <c r="D55" s="167"/>
      <c r="E55" s="167"/>
      <c r="F55" s="167"/>
      <c r="G55" s="178" t="s">
        <v>147</v>
      </c>
    </row>
    <row r="56" spans="1:62" ht="18" hidden="1" customHeight="1">
      <c r="A56" s="197">
        <v>9.8000000000000007</v>
      </c>
      <c r="B56" s="202" t="s">
        <v>145</v>
      </c>
      <c r="C56" s="167"/>
      <c r="D56" s="167"/>
      <c r="E56" s="167"/>
      <c r="F56" s="167"/>
      <c r="G56" s="178" t="s">
        <v>207</v>
      </c>
    </row>
    <row r="57" spans="1:62" s="187" customFormat="1">
      <c r="A57" s="222">
        <v>7</v>
      </c>
      <c r="B57" s="225" t="s">
        <v>160</v>
      </c>
      <c r="C57" s="223"/>
      <c r="D57" s="223"/>
      <c r="E57" s="223"/>
      <c r="F57" s="240">
        <f>SUM(F58:F59)</f>
        <v>520</v>
      </c>
      <c r="G57" s="173"/>
      <c r="H57" s="174"/>
      <c r="I57" s="174"/>
      <c r="J57" s="174"/>
      <c r="K57" s="174"/>
      <c r="L57" s="174"/>
      <c r="M57" s="174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  <c r="AL57" s="186"/>
      <c r="AM57" s="186"/>
      <c r="AN57" s="186"/>
      <c r="AO57" s="186"/>
      <c r="AP57" s="186"/>
      <c r="AQ57" s="186"/>
      <c r="AR57" s="186"/>
      <c r="AS57" s="186"/>
      <c r="AT57" s="186"/>
      <c r="AU57" s="186"/>
      <c r="AV57" s="186"/>
      <c r="AW57" s="186"/>
      <c r="AX57" s="186"/>
      <c r="AY57" s="186"/>
      <c r="AZ57" s="186"/>
      <c r="BA57" s="186"/>
      <c r="BB57" s="186"/>
      <c r="BC57" s="186"/>
      <c r="BD57" s="186"/>
      <c r="BE57" s="186"/>
      <c r="BF57" s="186"/>
      <c r="BG57" s="186"/>
      <c r="BH57" s="186"/>
      <c r="BI57" s="186"/>
      <c r="BJ57" s="186"/>
    </row>
    <row r="58" spans="1:62" ht="19.5" customHeight="1">
      <c r="A58" s="203">
        <v>7.1</v>
      </c>
      <c r="B58" s="204" t="s">
        <v>149</v>
      </c>
      <c r="C58" s="167"/>
      <c r="D58" s="167"/>
      <c r="E58" s="167"/>
      <c r="F58" s="167">
        <v>500</v>
      </c>
      <c r="G58" s="178" t="s">
        <v>151</v>
      </c>
    </row>
    <row r="59" spans="1:62">
      <c r="A59" s="203">
        <v>7.2</v>
      </c>
      <c r="B59" s="204" t="s">
        <v>150</v>
      </c>
      <c r="C59" s="167"/>
      <c r="D59" s="167"/>
      <c r="E59" s="167"/>
      <c r="F59" s="167">
        <v>20</v>
      </c>
      <c r="G59" s="249" t="s">
        <v>250</v>
      </c>
    </row>
    <row r="60" spans="1:62" s="187" customFormat="1">
      <c r="A60" s="227">
        <v>8</v>
      </c>
      <c r="B60" s="225" t="s">
        <v>152</v>
      </c>
      <c r="C60" s="223"/>
      <c r="D60" s="223"/>
      <c r="E60" s="223"/>
      <c r="F60" s="240">
        <f>SUM(F61:F65)</f>
        <v>770</v>
      </c>
      <c r="G60" s="178"/>
      <c r="H60" s="174"/>
      <c r="I60" s="174"/>
      <c r="J60" s="174"/>
      <c r="K60" s="174"/>
      <c r="L60" s="174"/>
      <c r="M60" s="174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86"/>
      <c r="AL60" s="186"/>
      <c r="AM60" s="186"/>
      <c r="AN60" s="186"/>
      <c r="AO60" s="186"/>
      <c r="AP60" s="186"/>
      <c r="AQ60" s="186"/>
      <c r="AR60" s="186"/>
      <c r="AS60" s="186"/>
      <c r="AT60" s="186"/>
      <c r="AU60" s="186"/>
      <c r="AV60" s="186"/>
      <c r="AW60" s="186"/>
      <c r="AX60" s="186"/>
      <c r="AY60" s="186"/>
      <c r="AZ60" s="186"/>
      <c r="BA60" s="186"/>
      <c r="BB60" s="186"/>
      <c r="BC60" s="186"/>
      <c r="BD60" s="186"/>
      <c r="BE60" s="186"/>
      <c r="BF60" s="186"/>
      <c r="BG60" s="186"/>
      <c r="BH60" s="186"/>
      <c r="BI60" s="186"/>
      <c r="BJ60" s="186"/>
    </row>
    <row r="61" spans="1:62" ht="15.75" customHeight="1">
      <c r="A61" s="203">
        <v>8.1</v>
      </c>
      <c r="B61" s="204" t="s">
        <v>164</v>
      </c>
      <c r="C61" s="167"/>
      <c r="D61" s="167"/>
      <c r="E61" s="167"/>
      <c r="F61" s="167">
        <v>370</v>
      </c>
      <c r="G61" s="178" t="s">
        <v>169</v>
      </c>
    </row>
    <row r="62" spans="1:62" ht="15.75" customHeight="1">
      <c r="A62" s="203">
        <v>8.1999999999999993</v>
      </c>
      <c r="B62" s="204" t="s">
        <v>163</v>
      </c>
      <c r="C62" s="167"/>
      <c r="D62" s="167"/>
      <c r="E62" s="167"/>
      <c r="F62" s="167">
        <v>400</v>
      </c>
      <c r="G62" s="173" t="s">
        <v>161</v>
      </c>
    </row>
    <row r="63" spans="1:62" hidden="1">
      <c r="A63" s="203">
        <v>11.3</v>
      </c>
      <c r="B63" s="204" t="s">
        <v>165</v>
      </c>
      <c r="C63" s="167"/>
      <c r="D63" s="167"/>
      <c r="E63" s="167"/>
      <c r="F63" s="167"/>
      <c r="G63" s="178" t="s">
        <v>162</v>
      </c>
    </row>
    <row r="64" spans="1:62" hidden="1">
      <c r="A64" s="203">
        <v>11.4</v>
      </c>
      <c r="B64" s="204" t="s">
        <v>166</v>
      </c>
      <c r="C64" s="167"/>
      <c r="D64" s="167"/>
      <c r="E64" s="167"/>
      <c r="F64" s="167"/>
      <c r="G64" s="178"/>
    </row>
    <row r="65" spans="1:62" ht="15.75" hidden="1" customHeight="1">
      <c r="A65" s="203">
        <v>8.3000000000000007</v>
      </c>
      <c r="B65" s="202" t="s">
        <v>167</v>
      </c>
      <c r="C65" s="167"/>
      <c r="D65" s="167"/>
      <c r="E65" s="167"/>
      <c r="F65" s="167">
        <v>0</v>
      </c>
      <c r="G65" s="178" t="s">
        <v>170</v>
      </c>
    </row>
    <row r="66" spans="1:62" s="221" customFormat="1">
      <c r="A66" s="222">
        <v>9</v>
      </c>
      <c r="B66" s="228" t="s">
        <v>200</v>
      </c>
      <c r="C66" s="229"/>
      <c r="D66" s="223"/>
      <c r="E66" s="223"/>
      <c r="F66" s="223">
        <v>46.7</v>
      </c>
      <c r="G66" s="205" t="s">
        <v>257</v>
      </c>
      <c r="H66" s="230"/>
      <c r="I66" s="231"/>
      <c r="J66" s="174"/>
      <c r="K66" s="174"/>
      <c r="L66" s="174"/>
      <c r="M66" s="174"/>
      <c r="N66" s="232"/>
      <c r="O66" s="232"/>
      <c r="P66" s="232"/>
      <c r="Q66" s="232"/>
      <c r="R66" s="232"/>
      <c r="S66" s="232"/>
      <c r="T66" s="232"/>
      <c r="U66" s="232"/>
      <c r="V66" s="232"/>
      <c r="W66" s="232"/>
      <c r="X66" s="232"/>
      <c r="Y66" s="232"/>
      <c r="Z66" s="232"/>
      <c r="AA66" s="232"/>
      <c r="AB66" s="232"/>
      <c r="AC66" s="232"/>
      <c r="AD66" s="232"/>
      <c r="AE66" s="232"/>
      <c r="AF66" s="232"/>
      <c r="AG66" s="232"/>
      <c r="AH66" s="232"/>
      <c r="AI66" s="232"/>
      <c r="AJ66" s="232"/>
      <c r="AK66" s="232"/>
      <c r="AL66" s="232"/>
      <c r="AM66" s="232"/>
      <c r="AN66" s="232"/>
      <c r="AO66" s="232"/>
      <c r="AP66" s="232"/>
      <c r="AQ66" s="232"/>
      <c r="AR66" s="232"/>
      <c r="AS66" s="232"/>
      <c r="AT66" s="232"/>
      <c r="AU66" s="232"/>
      <c r="AV66" s="232"/>
      <c r="AW66" s="232"/>
      <c r="AX66" s="232"/>
      <c r="AY66" s="232"/>
      <c r="AZ66" s="232"/>
      <c r="BA66" s="232"/>
      <c r="BB66" s="232"/>
      <c r="BC66" s="232"/>
      <c r="BD66" s="232"/>
      <c r="BE66" s="232"/>
      <c r="BF66" s="232"/>
      <c r="BG66" s="232"/>
      <c r="BH66" s="232"/>
      <c r="BI66" s="232"/>
      <c r="BJ66" s="232"/>
    </row>
    <row r="67" spans="1:62" s="187" customFormat="1" ht="22.5" hidden="1" customHeight="1">
      <c r="A67" s="222">
        <v>13</v>
      </c>
      <c r="B67" s="226" t="s">
        <v>219</v>
      </c>
      <c r="C67" s="195"/>
      <c r="D67" s="195"/>
      <c r="E67" s="195"/>
      <c r="F67" s="223"/>
      <c r="G67" s="178" t="s">
        <v>195</v>
      </c>
      <c r="H67" s="174"/>
      <c r="I67" s="174"/>
      <c r="J67" s="174"/>
      <c r="K67" s="174"/>
      <c r="L67" s="174"/>
      <c r="M67" s="174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6"/>
      <c r="AC67" s="186"/>
      <c r="AD67" s="186"/>
      <c r="AE67" s="186"/>
      <c r="AF67" s="186"/>
      <c r="AG67" s="186"/>
      <c r="AH67" s="186"/>
      <c r="AI67" s="186"/>
      <c r="AJ67" s="186"/>
      <c r="AK67" s="186"/>
      <c r="AL67" s="186"/>
      <c r="AM67" s="186"/>
      <c r="AN67" s="186"/>
      <c r="AO67" s="186"/>
      <c r="AP67" s="186"/>
      <c r="AQ67" s="186"/>
      <c r="AR67" s="186"/>
      <c r="AS67" s="186"/>
      <c r="AT67" s="186"/>
      <c r="AU67" s="186"/>
      <c r="AV67" s="186"/>
      <c r="AW67" s="186"/>
      <c r="AX67" s="186"/>
      <c r="AY67" s="186"/>
      <c r="AZ67" s="186"/>
      <c r="BA67" s="186"/>
      <c r="BB67" s="186"/>
      <c r="BC67" s="186"/>
      <c r="BD67" s="186"/>
      <c r="BE67" s="186"/>
      <c r="BF67" s="186"/>
      <c r="BG67" s="186"/>
      <c r="BH67" s="186"/>
      <c r="BI67" s="186"/>
      <c r="BJ67" s="186"/>
    </row>
    <row r="68" spans="1:62" s="187" customFormat="1">
      <c r="A68" s="234">
        <v>10</v>
      </c>
      <c r="B68" s="201" t="s">
        <v>136</v>
      </c>
      <c r="C68" s="223"/>
      <c r="D68" s="223"/>
      <c r="E68" s="223"/>
      <c r="F68" s="240">
        <f>SUM(F69:F71)</f>
        <v>350.5</v>
      </c>
      <c r="G68" s="178"/>
      <c r="H68" s="174"/>
      <c r="I68" s="174"/>
      <c r="J68" s="174"/>
      <c r="K68" s="174"/>
      <c r="L68" s="174"/>
      <c r="M68" s="174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86"/>
      <c r="AA68" s="186"/>
      <c r="AB68" s="186"/>
      <c r="AC68" s="186"/>
      <c r="AD68" s="186"/>
      <c r="AE68" s="186"/>
      <c r="AF68" s="186"/>
      <c r="AG68" s="186"/>
      <c r="AH68" s="186"/>
      <c r="AI68" s="186"/>
      <c r="AJ68" s="186"/>
      <c r="AK68" s="186"/>
      <c r="AL68" s="186"/>
      <c r="AM68" s="186"/>
      <c r="AN68" s="186"/>
      <c r="AO68" s="186"/>
      <c r="AP68" s="186"/>
      <c r="AQ68" s="186"/>
      <c r="AR68" s="186"/>
      <c r="AS68" s="186"/>
      <c r="AT68" s="186"/>
      <c r="AU68" s="186"/>
      <c r="AV68" s="186"/>
      <c r="AW68" s="186"/>
      <c r="AX68" s="186"/>
      <c r="AY68" s="186"/>
      <c r="AZ68" s="186"/>
      <c r="BA68" s="186"/>
      <c r="BB68" s="186"/>
      <c r="BC68" s="186"/>
      <c r="BD68" s="186"/>
      <c r="BE68" s="186"/>
      <c r="BF68" s="186"/>
      <c r="BG68" s="186"/>
      <c r="BH68" s="186"/>
      <c r="BI68" s="186"/>
      <c r="BJ68" s="186"/>
    </row>
    <row r="69" spans="1:62">
      <c r="A69" s="203">
        <v>10.1</v>
      </c>
      <c r="B69" s="188" t="s">
        <v>182</v>
      </c>
      <c r="C69" s="167"/>
      <c r="D69" s="167"/>
      <c r="E69" s="167"/>
      <c r="F69" s="167">
        <v>242.3</v>
      </c>
      <c r="G69" s="178" t="s">
        <v>256</v>
      </c>
    </row>
    <row r="70" spans="1:62" ht="27">
      <c r="A70" s="203">
        <v>10.199999999999999</v>
      </c>
      <c r="B70" s="202" t="s">
        <v>237</v>
      </c>
      <c r="C70" s="167"/>
      <c r="D70" s="167"/>
      <c r="E70" s="167"/>
      <c r="F70" s="167">
        <v>102.2</v>
      </c>
      <c r="G70" s="173" t="s">
        <v>168</v>
      </c>
    </row>
    <row r="71" spans="1:62">
      <c r="A71" s="203">
        <v>10.3</v>
      </c>
      <c r="B71" s="188" t="s">
        <v>183</v>
      </c>
      <c r="C71" s="167"/>
      <c r="D71" s="167"/>
      <c r="E71" s="167"/>
      <c r="F71" s="167">
        <v>6</v>
      </c>
      <c r="G71" s="178" t="s">
        <v>251</v>
      </c>
    </row>
    <row r="72" spans="1:62" s="187" customFormat="1">
      <c r="A72" s="234">
        <v>11</v>
      </c>
      <c r="B72" s="18" t="s">
        <v>220</v>
      </c>
      <c r="C72" s="223"/>
      <c r="D72" s="223"/>
      <c r="E72" s="223"/>
      <c r="F72" s="223">
        <v>10087.6</v>
      </c>
      <c r="G72" s="232"/>
      <c r="H72" s="185"/>
      <c r="I72" s="185"/>
      <c r="J72" s="185"/>
      <c r="K72" s="185"/>
      <c r="L72" s="185"/>
      <c r="M72" s="185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  <c r="AA72" s="186"/>
      <c r="AB72" s="186"/>
      <c r="AC72" s="186"/>
      <c r="AD72" s="186"/>
      <c r="AE72" s="186"/>
      <c r="AF72" s="186"/>
      <c r="AG72" s="186"/>
      <c r="AH72" s="186"/>
      <c r="AI72" s="186"/>
      <c r="AJ72" s="186"/>
      <c r="AK72" s="186"/>
      <c r="AL72" s="186"/>
      <c r="AM72" s="186"/>
      <c r="AN72" s="186"/>
      <c r="AO72" s="186"/>
      <c r="AP72" s="186"/>
      <c r="AQ72" s="186"/>
      <c r="AR72" s="186"/>
      <c r="AS72" s="186"/>
      <c r="AT72" s="186"/>
      <c r="AU72" s="186"/>
      <c r="AV72" s="186"/>
      <c r="AW72" s="186"/>
      <c r="AX72" s="186"/>
      <c r="AY72" s="186"/>
      <c r="AZ72" s="186"/>
      <c r="BA72" s="186"/>
      <c r="BB72" s="186"/>
      <c r="BC72" s="186"/>
      <c r="BD72" s="186"/>
      <c r="BE72" s="186"/>
      <c r="BF72" s="186"/>
      <c r="BG72" s="186"/>
      <c r="BH72" s="186"/>
      <c r="BI72" s="186"/>
      <c r="BJ72" s="186"/>
    </row>
    <row r="73" spans="1:62">
      <c r="A73" s="203">
        <v>11.1</v>
      </c>
      <c r="B73" s="20" t="s">
        <v>45</v>
      </c>
      <c r="C73" s="167"/>
      <c r="D73" s="167"/>
      <c r="E73" s="167"/>
      <c r="F73" s="167">
        <v>10087.6</v>
      </c>
      <c r="G73" s="178"/>
    </row>
    <row r="74" spans="1:62" s="187" customFormat="1">
      <c r="A74" s="234">
        <v>12</v>
      </c>
      <c r="B74" s="201" t="s">
        <v>217</v>
      </c>
      <c r="C74" s="223"/>
      <c r="D74" s="223"/>
      <c r="E74" s="223"/>
      <c r="F74" s="223">
        <v>60</v>
      </c>
      <c r="G74" s="173"/>
      <c r="H74" s="174"/>
      <c r="I74" s="174"/>
      <c r="J74" s="174"/>
      <c r="K74" s="174"/>
      <c r="L74" s="174"/>
      <c r="M74" s="174"/>
      <c r="N74" s="186"/>
      <c r="O74" s="186"/>
      <c r="P74" s="186"/>
      <c r="Q74" s="186"/>
      <c r="R74" s="186"/>
      <c r="S74" s="186"/>
      <c r="T74" s="186"/>
      <c r="U74" s="186"/>
      <c r="V74" s="186"/>
      <c r="W74" s="186"/>
      <c r="X74" s="186"/>
      <c r="Y74" s="186"/>
      <c r="Z74" s="186"/>
      <c r="AA74" s="186"/>
      <c r="AB74" s="186"/>
      <c r="AC74" s="186"/>
      <c r="AD74" s="186"/>
      <c r="AE74" s="186"/>
      <c r="AF74" s="186"/>
      <c r="AG74" s="186"/>
      <c r="AH74" s="186"/>
      <c r="AI74" s="186"/>
      <c r="AJ74" s="186"/>
      <c r="AK74" s="186"/>
      <c r="AL74" s="186"/>
      <c r="AM74" s="186"/>
      <c r="AN74" s="186"/>
      <c r="AO74" s="186"/>
      <c r="AP74" s="186"/>
      <c r="AQ74" s="186"/>
      <c r="AR74" s="186"/>
      <c r="AS74" s="186"/>
      <c r="AT74" s="186"/>
      <c r="AU74" s="186"/>
      <c r="AV74" s="186"/>
      <c r="AW74" s="186"/>
      <c r="AX74" s="186"/>
      <c r="AY74" s="186"/>
      <c r="AZ74" s="186"/>
      <c r="BA74" s="186"/>
      <c r="BB74" s="186"/>
      <c r="BC74" s="186"/>
      <c r="BD74" s="186"/>
      <c r="BE74" s="186"/>
      <c r="BF74" s="186"/>
      <c r="BG74" s="186"/>
      <c r="BH74" s="186"/>
      <c r="BI74" s="186"/>
      <c r="BJ74" s="186"/>
    </row>
    <row r="75" spans="1:62" s="210" customFormat="1" ht="20.25">
      <c r="A75" s="296"/>
      <c r="B75" s="206" t="s">
        <v>14</v>
      </c>
      <c r="C75" s="207"/>
      <c r="D75" s="207"/>
      <c r="E75" s="207"/>
      <c r="F75" s="239">
        <f>SUM(F32,F34,F37,F40,F44:F48,F57,F60,F66:F68,F72,F74)</f>
        <v>93657.106</v>
      </c>
      <c r="G75" s="312">
        <f>+F29-F75</f>
        <v>8.0000000016298145E-3</v>
      </c>
      <c r="H75" s="208"/>
      <c r="I75" s="208"/>
      <c r="J75" s="208"/>
      <c r="K75" s="208"/>
      <c r="L75" s="208"/>
      <c r="M75" s="208"/>
      <c r="N75" s="209"/>
      <c r="O75" s="209"/>
      <c r="P75" s="209"/>
      <c r="Q75" s="209"/>
      <c r="R75" s="209"/>
      <c r="S75" s="209"/>
      <c r="T75" s="209"/>
      <c r="U75" s="209"/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09"/>
      <c r="AK75" s="209"/>
      <c r="AL75" s="209"/>
      <c r="AM75" s="209"/>
      <c r="AN75" s="209"/>
      <c r="AO75" s="209"/>
      <c r="AP75" s="209"/>
      <c r="AQ75" s="209"/>
      <c r="AR75" s="209"/>
      <c r="AS75" s="209"/>
      <c r="AT75" s="209"/>
      <c r="AU75" s="209"/>
      <c r="AV75" s="209"/>
      <c r="AW75" s="209"/>
      <c r="AX75" s="209"/>
      <c r="AY75" s="209"/>
      <c r="AZ75" s="209"/>
      <c r="BA75" s="209"/>
      <c r="BB75" s="209"/>
      <c r="BC75" s="209"/>
      <c r="BD75" s="209"/>
      <c r="BE75" s="209"/>
      <c r="BF75" s="209"/>
      <c r="BG75" s="209"/>
      <c r="BH75" s="209"/>
      <c r="BI75" s="209"/>
      <c r="BJ75" s="209"/>
    </row>
    <row r="76" spans="1:62" s="187" customFormat="1">
      <c r="A76" s="211"/>
      <c r="B76" s="212"/>
      <c r="C76" s="213"/>
      <c r="G76" s="173"/>
      <c r="H76" s="174"/>
      <c r="I76" s="174"/>
      <c r="J76" s="174"/>
      <c r="K76" s="174"/>
      <c r="L76" s="174"/>
      <c r="M76" s="174"/>
      <c r="N76" s="186"/>
      <c r="O76" s="186"/>
      <c r="P76" s="186"/>
      <c r="Q76" s="186"/>
      <c r="R76" s="186"/>
      <c r="S76" s="186"/>
      <c r="T76" s="186"/>
      <c r="U76" s="186"/>
      <c r="V76" s="186"/>
      <c r="W76" s="186"/>
      <c r="X76" s="186"/>
      <c r="Y76" s="186"/>
      <c r="Z76" s="186"/>
      <c r="AA76" s="186"/>
      <c r="AB76" s="186"/>
      <c r="AC76" s="186"/>
      <c r="AD76" s="186"/>
      <c r="AE76" s="186"/>
      <c r="AF76" s="186"/>
      <c r="AG76" s="186"/>
      <c r="AH76" s="186"/>
      <c r="AI76" s="186"/>
      <c r="AJ76" s="186"/>
      <c r="AK76" s="186"/>
      <c r="AL76" s="186"/>
      <c r="AM76" s="186"/>
      <c r="AN76" s="186"/>
      <c r="AO76" s="186"/>
      <c r="AP76" s="186"/>
      <c r="AQ76" s="186"/>
      <c r="AR76" s="186"/>
      <c r="AS76" s="186"/>
      <c r="AT76" s="186"/>
      <c r="AU76" s="186"/>
      <c r="AV76" s="186"/>
      <c r="AW76" s="186"/>
      <c r="AX76" s="186"/>
      <c r="AY76" s="186"/>
      <c r="AZ76" s="186"/>
      <c r="BA76" s="186"/>
      <c r="BB76" s="186"/>
      <c r="BC76" s="186"/>
      <c r="BD76" s="186"/>
      <c r="BE76" s="186"/>
      <c r="BF76" s="186"/>
      <c r="BG76" s="186"/>
      <c r="BH76" s="186"/>
      <c r="BI76" s="186"/>
      <c r="BJ76" s="186"/>
    </row>
    <row r="77" spans="1:62" s="171" customFormat="1">
      <c r="A77" s="214"/>
      <c r="B77" s="190" t="s">
        <v>29</v>
      </c>
      <c r="C77" s="214"/>
      <c r="D77" s="462" t="s">
        <v>279</v>
      </c>
      <c r="E77" s="462"/>
      <c r="G77" s="173"/>
      <c r="H77" s="174"/>
      <c r="I77" s="174"/>
      <c r="J77" s="174"/>
      <c r="K77" s="174"/>
      <c r="L77" s="174"/>
      <c r="M77" s="174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  <c r="AN77" s="175"/>
      <c r="AO77" s="175"/>
      <c r="AP77" s="175"/>
      <c r="AQ77" s="175"/>
      <c r="AR77" s="175"/>
      <c r="AS77" s="175"/>
      <c r="AT77" s="175"/>
      <c r="AU77" s="175"/>
      <c r="AV77" s="175"/>
      <c r="AW77" s="175"/>
      <c r="AX77" s="175"/>
      <c r="AY77" s="175"/>
      <c r="AZ77" s="175"/>
      <c r="BA77" s="175"/>
      <c r="BB77" s="175"/>
      <c r="BC77" s="175"/>
      <c r="BD77" s="175"/>
      <c r="BE77" s="175"/>
      <c r="BF77" s="175"/>
      <c r="BG77" s="175"/>
      <c r="BH77" s="175"/>
      <c r="BI77" s="175"/>
      <c r="BJ77" s="175"/>
    </row>
    <row r="78" spans="1:62" s="171" customFormat="1" ht="12.75" customHeight="1">
      <c r="A78" s="215"/>
      <c r="B78" s="216"/>
      <c r="C78" s="217"/>
      <c r="D78" s="461" t="s">
        <v>5</v>
      </c>
      <c r="E78" s="461"/>
      <c r="G78" s="173"/>
      <c r="H78" s="174"/>
      <c r="I78" s="174"/>
      <c r="J78" s="174"/>
      <c r="K78" s="174"/>
      <c r="L78" s="174"/>
      <c r="M78" s="174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  <c r="AN78" s="175"/>
      <c r="AO78" s="175"/>
      <c r="AP78" s="175"/>
      <c r="AQ78" s="175"/>
      <c r="AR78" s="175"/>
      <c r="AS78" s="175"/>
      <c r="AT78" s="175"/>
      <c r="AU78" s="175"/>
      <c r="AV78" s="175"/>
      <c r="AW78" s="175"/>
      <c r="AX78" s="175"/>
      <c r="AY78" s="175"/>
      <c r="AZ78" s="175"/>
      <c r="BA78" s="175"/>
      <c r="BB78" s="175"/>
      <c r="BC78" s="175"/>
      <c r="BD78" s="175"/>
      <c r="BE78" s="175"/>
      <c r="BF78" s="175"/>
      <c r="BG78" s="175"/>
      <c r="BH78" s="175"/>
      <c r="BI78" s="175"/>
      <c r="BJ78" s="175"/>
    </row>
    <row r="79" spans="1:62" s="171" customFormat="1" ht="5.25" customHeight="1">
      <c r="A79" s="215"/>
      <c r="B79" s="216"/>
      <c r="C79" s="217"/>
      <c r="D79" s="218"/>
      <c r="E79" s="218"/>
      <c r="G79" s="173"/>
      <c r="H79" s="174"/>
      <c r="I79" s="174"/>
      <c r="J79" s="174"/>
      <c r="K79" s="174"/>
      <c r="L79" s="174"/>
      <c r="M79" s="174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  <c r="AN79" s="175"/>
      <c r="AO79" s="175"/>
      <c r="AP79" s="175"/>
      <c r="AQ79" s="175"/>
      <c r="AR79" s="175"/>
      <c r="AS79" s="175"/>
      <c r="AT79" s="175"/>
      <c r="AU79" s="175"/>
      <c r="AV79" s="175"/>
      <c r="AW79" s="175"/>
      <c r="AX79" s="175"/>
      <c r="AY79" s="175"/>
      <c r="AZ79" s="175"/>
      <c r="BA79" s="175"/>
      <c r="BB79" s="175"/>
      <c r="BC79" s="175"/>
      <c r="BD79" s="175"/>
      <c r="BE79" s="175"/>
      <c r="BF79" s="175"/>
      <c r="BG79" s="175"/>
      <c r="BH79" s="175"/>
      <c r="BI79" s="175"/>
      <c r="BJ79" s="175"/>
    </row>
    <row r="80" spans="1:62" s="179" customFormat="1">
      <c r="B80" s="236" t="s">
        <v>2</v>
      </c>
      <c r="C80" s="219"/>
      <c r="D80" s="462" t="s">
        <v>280</v>
      </c>
      <c r="E80" s="462"/>
      <c r="G80" s="173"/>
      <c r="H80" s="174"/>
      <c r="I80" s="174"/>
      <c r="J80" s="174"/>
      <c r="K80" s="174"/>
      <c r="L80" s="174"/>
      <c r="M80" s="174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  <c r="AM80" s="178"/>
      <c r="AN80" s="178"/>
      <c r="AO80" s="178"/>
      <c r="AP80" s="178"/>
      <c r="AQ80" s="178"/>
      <c r="AR80" s="178"/>
      <c r="AS80" s="178"/>
      <c r="AT80" s="178"/>
      <c r="AU80" s="178"/>
      <c r="AV80" s="178"/>
      <c r="AW80" s="178"/>
      <c r="AX80" s="178"/>
      <c r="AY80" s="178"/>
      <c r="AZ80" s="178"/>
      <c r="BA80" s="178"/>
      <c r="BB80" s="178"/>
      <c r="BC80" s="178"/>
      <c r="BD80" s="178"/>
      <c r="BE80" s="178"/>
      <c r="BF80" s="178"/>
      <c r="BG80" s="178"/>
      <c r="BH80" s="178"/>
      <c r="BI80" s="178"/>
      <c r="BJ80" s="178"/>
    </row>
    <row r="81" spans="1:62" s="219" customFormat="1" ht="13.5" customHeight="1">
      <c r="A81" s="179"/>
      <c r="B81" s="179" t="s">
        <v>4</v>
      </c>
      <c r="C81" s="179"/>
      <c r="D81" s="461" t="s">
        <v>5</v>
      </c>
      <c r="E81" s="461"/>
      <c r="G81" s="173"/>
      <c r="H81" s="149"/>
      <c r="I81" s="149"/>
      <c r="J81" s="149"/>
      <c r="K81" s="149"/>
      <c r="L81" s="149"/>
      <c r="M81" s="149"/>
      <c r="N81" s="220"/>
      <c r="O81" s="220"/>
      <c r="P81" s="220"/>
      <c r="Q81" s="220"/>
      <c r="R81" s="220"/>
      <c r="S81" s="220"/>
      <c r="T81" s="220"/>
      <c r="U81" s="220"/>
      <c r="V81" s="220"/>
      <c r="W81" s="220"/>
      <c r="X81" s="220"/>
      <c r="Y81" s="220"/>
      <c r="Z81" s="220"/>
      <c r="AA81" s="220"/>
      <c r="AB81" s="220"/>
      <c r="AC81" s="220"/>
      <c r="AD81" s="220"/>
      <c r="AE81" s="220"/>
      <c r="AF81" s="220"/>
      <c r="AG81" s="220"/>
      <c r="AH81" s="220"/>
      <c r="AI81" s="220"/>
      <c r="AJ81" s="220"/>
      <c r="AK81" s="220"/>
      <c r="AL81" s="220"/>
      <c r="AM81" s="220"/>
      <c r="AN81" s="220"/>
      <c r="AO81" s="220"/>
      <c r="AP81" s="220"/>
      <c r="AQ81" s="220"/>
      <c r="AR81" s="220"/>
      <c r="AS81" s="220"/>
      <c r="AT81" s="220"/>
      <c r="AU81" s="220"/>
      <c r="AV81" s="220"/>
      <c r="AW81" s="220"/>
      <c r="AX81" s="220"/>
      <c r="AY81" s="220"/>
      <c r="AZ81" s="220"/>
      <c r="BA81" s="220"/>
      <c r="BB81" s="220"/>
      <c r="BC81" s="220"/>
      <c r="BD81" s="220"/>
      <c r="BE81" s="220"/>
      <c r="BF81" s="220"/>
      <c r="BG81" s="220"/>
      <c r="BH81" s="220"/>
      <c r="BI81" s="220"/>
      <c r="BJ81" s="220"/>
    </row>
    <row r="82" spans="1:62" s="219" customFormat="1" ht="5.25" customHeight="1">
      <c r="A82" s="179"/>
      <c r="B82" s="179"/>
      <c r="C82" s="179"/>
      <c r="D82" s="218"/>
      <c r="E82" s="218"/>
      <c r="G82" s="173"/>
      <c r="H82" s="149"/>
      <c r="I82" s="149"/>
      <c r="J82" s="149"/>
      <c r="K82" s="149"/>
      <c r="L82" s="149"/>
      <c r="M82" s="149"/>
      <c r="N82" s="220"/>
      <c r="O82" s="220"/>
      <c r="P82" s="220"/>
      <c r="Q82" s="220"/>
      <c r="R82" s="220"/>
      <c r="S82" s="220"/>
      <c r="T82" s="220"/>
      <c r="U82" s="220"/>
      <c r="V82" s="220"/>
      <c r="W82" s="220"/>
      <c r="X82" s="220"/>
      <c r="Y82" s="220"/>
      <c r="Z82" s="220"/>
      <c r="AA82" s="220"/>
      <c r="AB82" s="220"/>
      <c r="AC82" s="220"/>
      <c r="AD82" s="220"/>
      <c r="AE82" s="220"/>
      <c r="AF82" s="220"/>
      <c r="AG82" s="220"/>
      <c r="AH82" s="220"/>
      <c r="AI82" s="220"/>
      <c r="AJ82" s="220"/>
      <c r="AK82" s="220"/>
      <c r="AL82" s="220"/>
      <c r="AM82" s="220"/>
      <c r="AN82" s="220"/>
      <c r="AO82" s="220"/>
      <c r="AP82" s="220"/>
      <c r="AQ82" s="220"/>
      <c r="AR82" s="220"/>
      <c r="AS82" s="220"/>
      <c r="AT82" s="220"/>
      <c r="AU82" s="220"/>
      <c r="AV82" s="220"/>
      <c r="AW82" s="220"/>
      <c r="AX82" s="220"/>
      <c r="AY82" s="220"/>
      <c r="AZ82" s="220"/>
      <c r="BA82" s="220"/>
      <c r="BB82" s="220"/>
      <c r="BC82" s="220"/>
      <c r="BD82" s="220"/>
      <c r="BE82" s="220"/>
      <c r="BF82" s="220"/>
      <c r="BG82" s="220"/>
      <c r="BH82" s="220"/>
      <c r="BI82" s="220"/>
      <c r="BJ82" s="220"/>
    </row>
    <row r="83" spans="1:62" s="219" customFormat="1">
      <c r="B83" s="237" t="s">
        <v>6</v>
      </c>
      <c r="D83" s="462" t="s">
        <v>281</v>
      </c>
      <c r="E83" s="462"/>
      <c r="G83" s="173"/>
      <c r="H83" s="149"/>
      <c r="I83" s="149"/>
      <c r="J83" s="149"/>
      <c r="K83" s="149"/>
      <c r="L83" s="149"/>
      <c r="M83" s="149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20"/>
      <c r="Z83" s="220"/>
      <c r="AA83" s="220"/>
      <c r="AB83" s="220"/>
      <c r="AC83" s="220"/>
      <c r="AD83" s="220"/>
      <c r="AE83" s="220"/>
      <c r="AF83" s="220"/>
      <c r="AG83" s="220"/>
      <c r="AH83" s="220"/>
      <c r="AI83" s="220"/>
      <c r="AJ83" s="220"/>
      <c r="AK83" s="220"/>
      <c r="AL83" s="220"/>
      <c r="AM83" s="220"/>
      <c r="AN83" s="220"/>
      <c r="AO83" s="220"/>
      <c r="AP83" s="220"/>
      <c r="AQ83" s="220"/>
      <c r="AR83" s="220"/>
      <c r="AS83" s="220"/>
      <c r="AT83" s="220"/>
      <c r="AU83" s="220"/>
      <c r="AV83" s="220"/>
      <c r="AW83" s="220"/>
      <c r="AX83" s="220"/>
      <c r="AY83" s="220"/>
      <c r="AZ83" s="220"/>
      <c r="BA83" s="220"/>
      <c r="BB83" s="220"/>
      <c r="BC83" s="220"/>
      <c r="BD83" s="220"/>
      <c r="BE83" s="220"/>
      <c r="BF83" s="220"/>
      <c r="BG83" s="220"/>
      <c r="BH83" s="220"/>
      <c r="BI83" s="220"/>
      <c r="BJ83" s="220"/>
    </row>
    <row r="84" spans="1:62" s="219" customFormat="1" ht="12" customHeight="1">
      <c r="D84" s="461" t="s">
        <v>5</v>
      </c>
      <c r="E84" s="461"/>
      <c r="G84" s="173"/>
      <c r="H84" s="149"/>
      <c r="I84" s="149"/>
      <c r="J84" s="149"/>
      <c r="K84" s="149"/>
      <c r="L84" s="149"/>
      <c r="M84" s="149"/>
      <c r="N84" s="220"/>
      <c r="O84" s="220"/>
      <c r="P84" s="220"/>
      <c r="Q84" s="220"/>
      <c r="R84" s="220"/>
      <c r="S84" s="220"/>
      <c r="T84" s="220"/>
      <c r="U84" s="220"/>
      <c r="V84" s="220"/>
      <c r="W84" s="220"/>
      <c r="X84" s="220"/>
      <c r="Y84" s="220"/>
      <c r="Z84" s="220"/>
      <c r="AA84" s="220"/>
      <c r="AB84" s="220"/>
      <c r="AC84" s="220"/>
      <c r="AD84" s="220"/>
      <c r="AE84" s="220"/>
      <c r="AF84" s="220"/>
      <c r="AG84" s="220"/>
      <c r="AH84" s="220"/>
      <c r="AI84" s="220"/>
      <c r="AJ84" s="220"/>
      <c r="AK84" s="220"/>
      <c r="AL84" s="220"/>
      <c r="AM84" s="220"/>
      <c r="AN84" s="220"/>
      <c r="AO84" s="220"/>
      <c r="AP84" s="220"/>
      <c r="AQ84" s="220"/>
      <c r="AR84" s="220"/>
      <c r="AS84" s="220"/>
      <c r="AT84" s="220"/>
      <c r="AU84" s="220"/>
      <c r="AV84" s="220"/>
      <c r="AW84" s="220"/>
      <c r="AX84" s="220"/>
      <c r="AY84" s="220"/>
      <c r="AZ84" s="220"/>
      <c r="BA84" s="220"/>
      <c r="BB84" s="220"/>
      <c r="BC84" s="220"/>
      <c r="BD84" s="220"/>
      <c r="BE84" s="220"/>
      <c r="BF84" s="220"/>
      <c r="BG84" s="220"/>
      <c r="BH84" s="220"/>
      <c r="BI84" s="220"/>
      <c r="BJ84" s="220"/>
    </row>
    <row r="85" spans="1:62" s="219" customFormat="1" ht="14.25" customHeight="1">
      <c r="B85" s="238" t="s">
        <v>1</v>
      </c>
      <c r="G85" s="173"/>
      <c r="H85" s="149"/>
      <c r="I85" s="149"/>
      <c r="J85" s="149"/>
      <c r="K85" s="149"/>
      <c r="L85" s="149"/>
      <c r="M85" s="149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  <c r="AJ85" s="220"/>
      <c r="AK85" s="220"/>
      <c r="AL85" s="220"/>
      <c r="AM85" s="220"/>
      <c r="AN85" s="220"/>
      <c r="AO85" s="220"/>
      <c r="AP85" s="220"/>
      <c r="AQ85" s="220"/>
      <c r="AR85" s="220"/>
      <c r="AS85" s="220"/>
      <c r="AT85" s="220"/>
      <c r="AU85" s="220"/>
      <c r="AV85" s="220"/>
      <c r="AW85" s="220"/>
      <c r="AX85" s="220"/>
      <c r="AY85" s="220"/>
      <c r="AZ85" s="220"/>
      <c r="BA85" s="220"/>
      <c r="BB85" s="220"/>
      <c r="BC85" s="220"/>
      <c r="BD85" s="220"/>
      <c r="BE85" s="220"/>
      <c r="BF85" s="220"/>
      <c r="BG85" s="220"/>
      <c r="BH85" s="220"/>
      <c r="BI85" s="220"/>
      <c r="BJ85" s="220"/>
    </row>
    <row r="86" spans="1:62" s="150" customFormat="1">
      <c r="G86" s="173"/>
      <c r="H86" s="149"/>
      <c r="I86" s="149"/>
      <c r="J86" s="149"/>
      <c r="K86" s="149"/>
      <c r="L86" s="149"/>
      <c r="M86" s="149"/>
    </row>
    <row r="87" spans="1:62" s="150" customFormat="1">
      <c r="G87" s="173"/>
      <c r="H87" s="149"/>
      <c r="I87" s="149"/>
      <c r="J87" s="149"/>
      <c r="K87" s="149"/>
      <c r="L87" s="149"/>
      <c r="M87" s="149"/>
    </row>
    <row r="88" spans="1:62" s="150" customFormat="1">
      <c r="G88" s="173"/>
      <c r="H88" s="149"/>
      <c r="I88" s="149"/>
      <c r="J88" s="149"/>
      <c r="K88" s="149"/>
      <c r="L88" s="149"/>
      <c r="M88" s="149"/>
    </row>
    <row r="89" spans="1:62" s="150" customFormat="1">
      <c r="G89" s="173"/>
      <c r="H89" s="149"/>
      <c r="I89" s="149"/>
      <c r="J89" s="149"/>
      <c r="K89" s="149"/>
      <c r="L89" s="149"/>
      <c r="M89" s="149"/>
    </row>
    <row r="90" spans="1:62" s="150" customFormat="1">
      <c r="G90" s="173"/>
      <c r="H90" s="149"/>
      <c r="I90" s="149"/>
      <c r="J90" s="149"/>
      <c r="K90" s="149"/>
      <c r="L90" s="149"/>
      <c r="M90" s="149"/>
    </row>
    <row r="91" spans="1:62" s="150" customFormat="1">
      <c r="G91" s="173"/>
      <c r="H91" s="149"/>
      <c r="I91" s="149"/>
      <c r="J91" s="149"/>
      <c r="K91" s="149"/>
      <c r="L91" s="149"/>
      <c r="M91" s="149"/>
    </row>
    <row r="92" spans="1:62" s="150" customFormat="1">
      <c r="G92" s="173"/>
      <c r="H92" s="149"/>
      <c r="I92" s="149"/>
      <c r="J92" s="149"/>
      <c r="K92" s="149"/>
      <c r="L92" s="149"/>
      <c r="M92" s="149"/>
    </row>
    <row r="93" spans="1:62" s="150" customFormat="1">
      <c r="G93" s="173"/>
      <c r="H93" s="149"/>
      <c r="I93" s="149"/>
      <c r="J93" s="149"/>
      <c r="K93" s="149"/>
      <c r="L93" s="149"/>
      <c r="M93" s="149"/>
    </row>
    <row r="94" spans="1:62" s="150" customFormat="1">
      <c r="G94" s="173"/>
      <c r="H94" s="149"/>
      <c r="I94" s="149"/>
      <c r="J94" s="149"/>
      <c r="K94" s="149"/>
      <c r="L94" s="149"/>
      <c r="M94" s="149"/>
    </row>
    <row r="95" spans="1:62" s="150" customFormat="1">
      <c r="G95" s="173"/>
      <c r="H95" s="149"/>
      <c r="I95" s="149"/>
      <c r="J95" s="149"/>
      <c r="K95" s="149"/>
      <c r="L95" s="149"/>
      <c r="M95" s="149"/>
    </row>
    <row r="96" spans="1:62" s="150" customFormat="1">
      <c r="G96" s="173"/>
      <c r="H96" s="149"/>
      <c r="I96" s="149"/>
      <c r="J96" s="149"/>
      <c r="K96" s="149"/>
      <c r="L96" s="149"/>
      <c r="M96" s="149"/>
    </row>
    <row r="97" spans="7:13" s="150" customFormat="1">
      <c r="G97" s="173"/>
      <c r="H97" s="149"/>
      <c r="I97" s="149"/>
      <c r="J97" s="149"/>
      <c r="K97" s="149"/>
      <c r="L97" s="149"/>
      <c r="M97" s="149"/>
    </row>
    <row r="98" spans="7:13" s="150" customFormat="1">
      <c r="G98" s="173"/>
      <c r="H98" s="149"/>
      <c r="I98" s="149"/>
      <c r="J98" s="149"/>
      <c r="K98" s="149"/>
      <c r="L98" s="149"/>
      <c r="M98" s="149"/>
    </row>
    <row r="99" spans="7:13" s="150" customFormat="1">
      <c r="G99" s="173"/>
      <c r="H99" s="149"/>
      <c r="I99" s="149"/>
      <c r="J99" s="149"/>
      <c r="K99" s="149"/>
      <c r="L99" s="149"/>
      <c r="M99" s="149"/>
    </row>
    <row r="100" spans="7:13" s="150" customFormat="1">
      <c r="G100" s="173"/>
      <c r="H100" s="149"/>
      <c r="I100" s="149"/>
      <c r="J100" s="149"/>
      <c r="K100" s="149"/>
      <c r="L100" s="149"/>
      <c r="M100" s="149"/>
    </row>
    <row r="101" spans="7:13" s="150" customFormat="1">
      <c r="G101" s="173"/>
      <c r="H101" s="149"/>
      <c r="I101" s="149"/>
      <c r="J101" s="149"/>
      <c r="K101" s="149"/>
      <c r="L101" s="149"/>
      <c r="M101" s="149"/>
    </row>
    <row r="102" spans="7:13" s="150" customFormat="1">
      <c r="G102" s="173"/>
      <c r="H102" s="149"/>
      <c r="I102" s="149"/>
      <c r="J102" s="149"/>
      <c r="K102" s="149"/>
      <c r="L102" s="149"/>
      <c r="M102" s="149"/>
    </row>
    <row r="103" spans="7:13" s="150" customFormat="1">
      <c r="G103" s="173"/>
      <c r="H103" s="149"/>
      <c r="I103" s="149"/>
      <c r="J103" s="149"/>
      <c r="K103" s="149"/>
      <c r="L103" s="149"/>
      <c r="M103" s="149"/>
    </row>
    <row r="104" spans="7:13" s="150" customFormat="1">
      <c r="G104" s="173"/>
      <c r="H104" s="149"/>
      <c r="I104" s="149"/>
      <c r="J104" s="149"/>
      <c r="K104" s="149"/>
      <c r="L104" s="149"/>
      <c r="M104" s="149"/>
    </row>
    <row r="105" spans="7:13" s="150" customFormat="1">
      <c r="G105" s="173"/>
      <c r="H105" s="149"/>
      <c r="I105" s="149"/>
      <c r="J105" s="149"/>
      <c r="K105" s="149"/>
      <c r="L105" s="149"/>
      <c r="M105" s="149"/>
    </row>
    <row r="106" spans="7:13" s="150" customFormat="1">
      <c r="G106" s="173"/>
      <c r="H106" s="149"/>
      <c r="I106" s="149"/>
      <c r="J106" s="149"/>
      <c r="K106" s="149"/>
      <c r="L106" s="149"/>
      <c r="M106" s="149"/>
    </row>
    <row r="107" spans="7:13" s="150" customFormat="1">
      <c r="G107" s="173"/>
      <c r="H107" s="149"/>
      <c r="I107" s="149"/>
      <c r="J107" s="149"/>
      <c r="K107" s="149"/>
      <c r="L107" s="149"/>
      <c r="M107" s="149"/>
    </row>
    <row r="108" spans="7:13" s="150" customFormat="1">
      <c r="G108" s="173"/>
      <c r="H108" s="149"/>
      <c r="I108" s="149"/>
      <c r="J108" s="149"/>
      <c r="K108" s="149"/>
      <c r="L108" s="149"/>
      <c r="M108" s="149"/>
    </row>
  </sheetData>
  <sheetProtection algorithmName="SHA-512" hashValue="9fRYJnrc1+hM3kThZ+5aW5D4TCPh1mXzTddJ6r75G+zbJw/etEc9pr3P3v0iVkS7qjkrpeumOXTeV4zNPmN3ZA==" saltValue="cECFoqASX9RpErcbyUzzgA==" spinCount="100000" sheet="1" objects="1" scenarios="1" formatCells="0" formatColumns="0" formatRows="0" insertColumns="0" insertRows="0" insertHyperlinks="0" deleteColumns="0" deleteRows="0" sort="0" autoFilter="0" pivotTables="0"/>
  <mergeCells count="11">
    <mergeCell ref="D77:E77"/>
    <mergeCell ref="E4:F4"/>
    <mergeCell ref="E5:F5"/>
    <mergeCell ref="A7:F7"/>
    <mergeCell ref="A8:F8"/>
    <mergeCell ref="A9:F9"/>
    <mergeCell ref="D78:E78"/>
    <mergeCell ref="D80:E80"/>
    <mergeCell ref="D81:E81"/>
    <mergeCell ref="D83:E83"/>
    <mergeCell ref="D84:E84"/>
  </mergeCells>
  <pageMargins left="0.15748031496062992" right="0.19685039370078741" top="0.23622047244094491" bottom="0.27559055118110237" header="0.15748031496062992" footer="0.19685039370078741"/>
  <pageSetup paperSize="9" scale="78" orientation="portrait" r:id="rId1"/>
  <headerFooter alignWithMargins="0"/>
  <ignoredErrors>
    <ignoredError sqref="F25 F60 F4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view="pageBreakPreview" topLeftCell="A61" zoomScaleSheetLayoutView="100" workbookViewId="0">
      <selection activeCell="F92" sqref="F92"/>
    </sheetView>
  </sheetViews>
  <sheetFormatPr defaultRowHeight="16.5"/>
  <cols>
    <col min="1" max="1" width="4.85546875" style="27" customWidth="1"/>
    <col min="2" max="2" width="60.7109375" style="27" customWidth="1"/>
    <col min="3" max="5" width="12.85546875" style="27" customWidth="1"/>
    <col min="6" max="6" width="13.7109375" style="554" customWidth="1"/>
    <col min="7" max="7" width="10.7109375" style="42" bestFit="1" customWidth="1"/>
    <col min="8" max="8" width="11.140625" style="31" bestFit="1" customWidth="1"/>
    <col min="9" max="10" width="10.85546875" style="31" bestFit="1" customWidth="1"/>
    <col min="11" max="11" width="11" style="31" bestFit="1" customWidth="1"/>
    <col min="12" max="13" width="9.140625" style="31"/>
    <col min="14" max="16384" width="9.140625" style="27"/>
  </cols>
  <sheetData>
    <row r="1" spans="1:13" s="25" customFormat="1" ht="15.75" customHeight="1">
      <c r="A1" s="243"/>
      <c r="B1" s="244"/>
      <c r="F1" s="541" t="s">
        <v>293</v>
      </c>
      <c r="G1" s="42"/>
      <c r="H1" s="17"/>
      <c r="I1" s="17"/>
      <c r="J1" s="17"/>
      <c r="K1" s="17"/>
      <c r="L1" s="17"/>
      <c r="M1" s="17"/>
    </row>
    <row r="2" spans="1:13" s="25" customFormat="1" ht="15.75" customHeight="1">
      <c r="A2" s="243"/>
      <c r="B2" s="245"/>
      <c r="F2" s="542" t="s">
        <v>21</v>
      </c>
      <c r="G2" s="42"/>
      <c r="H2" s="17"/>
      <c r="I2" s="17"/>
      <c r="J2" s="17"/>
      <c r="K2" s="17"/>
      <c r="L2" s="17"/>
      <c r="M2" s="17"/>
    </row>
    <row r="3" spans="1:13" s="25" customFormat="1" ht="15.75" customHeight="1">
      <c r="A3" s="243"/>
      <c r="B3" s="245"/>
      <c r="F3" s="542" t="s">
        <v>12</v>
      </c>
      <c r="G3" s="42"/>
      <c r="H3" s="17"/>
      <c r="I3" s="17"/>
      <c r="J3" s="17"/>
      <c r="K3" s="17"/>
      <c r="L3" s="17"/>
      <c r="M3" s="17"/>
    </row>
    <row r="4" spans="1:13" s="25" customFormat="1" ht="24" customHeight="1">
      <c r="A4" s="243"/>
      <c r="B4" s="245"/>
      <c r="E4" s="468" t="s">
        <v>208</v>
      </c>
      <c r="F4" s="468"/>
      <c r="G4" s="42"/>
      <c r="H4" s="17"/>
      <c r="I4" s="17"/>
      <c r="J4" s="17"/>
      <c r="K4" s="17"/>
      <c r="L4" s="17"/>
      <c r="M4" s="17"/>
    </row>
    <row r="5" spans="1:13" s="25" customFormat="1" ht="21" customHeight="1">
      <c r="A5" s="243"/>
      <c r="B5" s="245"/>
      <c r="E5" s="468" t="s">
        <v>223</v>
      </c>
      <c r="F5" s="468"/>
      <c r="G5" s="42"/>
      <c r="H5" s="17"/>
      <c r="I5" s="17"/>
      <c r="J5" s="17"/>
      <c r="K5" s="17"/>
      <c r="L5" s="17"/>
      <c r="M5" s="17"/>
    </row>
    <row r="6" spans="1:13" s="25" customFormat="1" ht="14.25" customHeight="1">
      <c r="A6" s="243"/>
      <c r="B6" s="245"/>
      <c r="E6" s="164"/>
      <c r="F6" s="541"/>
      <c r="G6" s="42"/>
      <c r="H6" s="17"/>
      <c r="I6" s="17"/>
      <c r="J6" s="17"/>
      <c r="K6" s="17"/>
      <c r="L6" s="17"/>
      <c r="M6" s="17"/>
    </row>
    <row r="7" spans="1:13" s="25" customFormat="1" ht="19.5" customHeight="1">
      <c r="A7" s="470" t="s">
        <v>22</v>
      </c>
      <c r="B7" s="470"/>
      <c r="C7" s="470"/>
      <c r="D7" s="470"/>
      <c r="E7" s="470"/>
      <c r="F7" s="470"/>
      <c r="G7" s="42"/>
      <c r="H7" s="17"/>
      <c r="I7" s="17"/>
      <c r="J7" s="17"/>
      <c r="K7" s="17"/>
      <c r="L7" s="17"/>
      <c r="M7" s="17"/>
    </row>
    <row r="8" spans="1:13" s="3" customFormat="1" ht="29.25" customHeight="1">
      <c r="A8" s="472" t="str">
        <f>+'Ekamutner ev caxser'!A8:F8</f>
        <v xml:space="preserve">«Երևանի Վ. Սարոյանի անվան հ.138 հիմնական դպրոց» ՊՈԱԿ-ի </v>
      </c>
      <c r="B8" s="472"/>
      <c r="C8" s="472"/>
      <c r="D8" s="472"/>
      <c r="E8" s="472"/>
      <c r="F8" s="472"/>
      <c r="G8" s="313"/>
      <c r="H8" s="138"/>
      <c r="I8" s="17"/>
      <c r="J8" s="17"/>
      <c r="K8" s="17"/>
      <c r="L8" s="17"/>
      <c r="M8" s="17"/>
    </row>
    <row r="9" spans="1:13" s="3" customFormat="1" ht="18.75" customHeight="1">
      <c r="A9" s="471" t="s">
        <v>209</v>
      </c>
      <c r="B9" s="471"/>
      <c r="C9" s="471"/>
      <c r="D9" s="471"/>
      <c r="E9" s="471"/>
      <c r="F9" s="471"/>
      <c r="G9" s="42"/>
      <c r="H9" s="17"/>
      <c r="I9" s="17"/>
      <c r="J9" s="17"/>
      <c r="K9" s="17"/>
      <c r="L9" s="17"/>
      <c r="M9" s="17"/>
    </row>
    <row r="10" spans="1:13" s="3" customFormat="1" ht="11.25" customHeight="1">
      <c r="A10" s="163"/>
      <c r="B10" s="291"/>
      <c r="C10" s="163"/>
      <c r="D10" s="163"/>
      <c r="E10" s="163"/>
      <c r="F10" s="543"/>
      <c r="G10" s="42"/>
      <c r="H10" s="17"/>
      <c r="I10" s="17"/>
      <c r="J10" s="17"/>
      <c r="K10" s="17"/>
      <c r="L10" s="17"/>
      <c r="M10" s="17"/>
    </row>
    <row r="11" spans="1:13" s="25" customFormat="1" ht="15" customHeight="1">
      <c r="A11" s="243"/>
      <c r="B11" s="243"/>
      <c r="C11" s="246"/>
      <c r="D11" s="246"/>
      <c r="E11" s="246"/>
      <c r="F11" s="544" t="s">
        <v>23</v>
      </c>
      <c r="G11" s="42"/>
      <c r="H11" s="17"/>
      <c r="I11" s="17"/>
      <c r="J11" s="17"/>
      <c r="K11" s="17"/>
      <c r="L11" s="17"/>
      <c r="M11" s="17"/>
    </row>
    <row r="12" spans="1:13" s="31" customFormat="1" ht="39" customHeight="1">
      <c r="A12" s="247" t="s">
        <v>3</v>
      </c>
      <c r="B12" s="255" t="s">
        <v>15</v>
      </c>
      <c r="C12" s="262" t="s">
        <v>54</v>
      </c>
      <c r="D12" s="262" t="s">
        <v>24</v>
      </c>
      <c r="E12" s="262" t="s">
        <v>25</v>
      </c>
      <c r="F12" s="545" t="s">
        <v>26</v>
      </c>
      <c r="G12" s="42"/>
    </row>
    <row r="13" spans="1:13" s="25" customFormat="1" ht="39.75" customHeight="1">
      <c r="A13" s="248" t="s">
        <v>7</v>
      </c>
      <c r="B13" s="28" t="s">
        <v>16</v>
      </c>
      <c r="C13" s="6">
        <v>3811.8</v>
      </c>
      <c r="D13" s="6">
        <v>3811.8</v>
      </c>
      <c r="E13" s="6">
        <v>3811.8</v>
      </c>
      <c r="F13" s="546">
        <v>3811.8</v>
      </c>
      <c r="G13" s="42"/>
      <c r="H13" s="17">
        <f>12*4</f>
        <v>48</v>
      </c>
      <c r="I13" s="17"/>
      <c r="J13" s="17"/>
      <c r="K13" s="17"/>
      <c r="L13" s="17"/>
      <c r="M13" s="17"/>
    </row>
    <row r="14" spans="1:13" s="25" customFormat="1" ht="36.75" customHeight="1">
      <c r="A14" s="248" t="s">
        <v>8</v>
      </c>
      <c r="B14" s="28" t="s">
        <v>48</v>
      </c>
      <c r="C14" s="259">
        <f>SUM(C15:C16,C20:C22,C27:C28)</f>
        <v>13586.6</v>
      </c>
      <c r="D14" s="259">
        <f>SUM(D15:D16,D20:D22,D27:D28)</f>
        <v>33650.6</v>
      </c>
      <c r="E14" s="259">
        <f>SUM(E15:E16,E20:E22,E27:E28)</f>
        <v>52197.8</v>
      </c>
      <c r="F14" s="547">
        <f t="shared" ref="F14" si="0">SUM(F15:F16,F20:F22,F27:F28)</f>
        <v>83425</v>
      </c>
      <c r="G14" s="525"/>
      <c r="H14" s="526">
        <f>+I14/1.2</f>
        <v>35</v>
      </c>
      <c r="I14" s="526">
        <f>1535.8-1493.8</f>
        <v>42</v>
      </c>
      <c r="J14" s="526">
        <f>1493.8+42</f>
        <v>1535.8</v>
      </c>
      <c r="K14" s="526">
        <f>12*3</f>
        <v>36</v>
      </c>
      <c r="L14" s="526">
        <f>+K14+12</f>
        <v>48</v>
      </c>
      <c r="M14" s="17"/>
    </row>
    <row r="15" spans="1:13" s="26" customFormat="1" ht="21.75" customHeight="1">
      <c r="A15" s="301">
        <v>1</v>
      </c>
      <c r="B15" s="120" t="s">
        <v>198</v>
      </c>
      <c r="C15" s="6">
        <v>13568.6</v>
      </c>
      <c r="D15" s="6">
        <v>32114.799999999999</v>
      </c>
      <c r="E15" s="6">
        <v>50661</v>
      </c>
      <c r="F15" s="546">
        <v>79683.399999999994</v>
      </c>
      <c r="G15" s="525">
        <v>79683.400000000009</v>
      </c>
      <c r="H15" s="526">
        <v>13568.6</v>
      </c>
      <c r="I15" s="526">
        <v>18546.2</v>
      </c>
      <c r="J15" s="526">
        <v>18546.2</v>
      </c>
      <c r="K15" s="526">
        <v>29022.400000000009</v>
      </c>
      <c r="L15" s="37"/>
      <c r="M15" s="37"/>
    </row>
    <row r="16" spans="1:13" s="26" customFormat="1" ht="22.5" hidden="1" customHeight="1">
      <c r="A16" s="301">
        <v>2</v>
      </c>
      <c r="B16" s="120" t="s">
        <v>202</v>
      </c>
      <c r="C16" s="259">
        <f>SUM(C17:C19)</f>
        <v>0</v>
      </c>
      <c r="D16" s="259">
        <f t="shared" ref="D16:F16" si="1">SUM(D17:D19)</f>
        <v>0</v>
      </c>
      <c r="E16" s="259">
        <f t="shared" si="1"/>
        <v>0</v>
      </c>
      <c r="F16" s="547">
        <f t="shared" si="1"/>
        <v>0</v>
      </c>
      <c r="G16" s="42"/>
      <c r="H16" s="37"/>
      <c r="I16" s="37"/>
      <c r="J16" s="37"/>
      <c r="K16" s="37"/>
      <c r="L16" s="37"/>
      <c r="M16" s="37"/>
    </row>
    <row r="17" spans="1:13" ht="21.75" hidden="1" customHeight="1">
      <c r="A17" s="12">
        <v>2.1</v>
      </c>
      <c r="B17" s="13" t="s">
        <v>203</v>
      </c>
      <c r="C17" s="523"/>
      <c r="D17" s="523"/>
      <c r="E17" s="523"/>
      <c r="F17" s="548"/>
      <c r="G17" s="196" t="s">
        <v>245</v>
      </c>
    </row>
    <row r="18" spans="1:13" s="150" customFormat="1" ht="21.75" hidden="1" customHeight="1">
      <c r="A18" s="146">
        <v>2.2000000000000002</v>
      </c>
      <c r="B18" s="256" t="s">
        <v>204</v>
      </c>
      <c r="C18" s="524"/>
      <c r="D18" s="524"/>
      <c r="E18" s="524"/>
      <c r="F18" s="548"/>
      <c r="G18" s="196"/>
      <c r="H18" s="149"/>
      <c r="I18" s="149"/>
      <c r="J18" s="149"/>
      <c r="K18" s="149"/>
      <c r="L18" s="149"/>
      <c r="M18" s="149"/>
    </row>
    <row r="19" spans="1:13" s="150" customFormat="1" ht="21.75" hidden="1" customHeight="1">
      <c r="A19" s="146">
        <v>2.2999999999999998</v>
      </c>
      <c r="B19" s="256" t="s">
        <v>236</v>
      </c>
      <c r="C19" s="524"/>
      <c r="D19" s="524"/>
      <c r="E19" s="524"/>
      <c r="F19" s="548"/>
      <c r="G19" s="196"/>
      <c r="H19" s="149"/>
      <c r="I19" s="149"/>
      <c r="J19" s="149"/>
      <c r="K19" s="149"/>
      <c r="L19" s="149"/>
      <c r="M19" s="149"/>
    </row>
    <row r="20" spans="1:13" s="26" customFormat="1" ht="35.25" hidden="1" customHeight="1">
      <c r="A20" s="301">
        <v>3</v>
      </c>
      <c r="B20" s="123" t="s">
        <v>199</v>
      </c>
      <c r="C20" s="6"/>
      <c r="D20" s="6"/>
      <c r="E20" s="6"/>
      <c r="F20" s="546"/>
      <c r="G20" s="42" t="s">
        <v>197</v>
      </c>
      <c r="H20" s="37"/>
      <c r="I20" s="37"/>
      <c r="J20" s="37"/>
      <c r="K20" s="37"/>
      <c r="L20" s="37"/>
      <c r="M20" s="37"/>
    </row>
    <row r="21" spans="1:13" s="26" customFormat="1" ht="17.25">
      <c r="A21" s="301">
        <v>2</v>
      </c>
      <c r="B21" s="155" t="s">
        <v>200</v>
      </c>
      <c r="C21" s="6">
        <v>12</v>
      </c>
      <c r="D21" s="6">
        <f>22+20</f>
        <v>42</v>
      </c>
      <c r="E21" s="546">
        <v>42</v>
      </c>
      <c r="F21" s="546">
        <f>6+48</f>
        <v>54</v>
      </c>
      <c r="G21" s="317" t="s">
        <v>248</v>
      </c>
      <c r="H21" s="37"/>
      <c r="I21" s="37"/>
      <c r="J21" s="37"/>
      <c r="K21" s="37"/>
      <c r="L21" s="37"/>
      <c r="M21" s="37"/>
    </row>
    <row r="22" spans="1:13" s="26" customFormat="1" ht="18" customHeight="1">
      <c r="A22" s="301">
        <v>3</v>
      </c>
      <c r="B22" s="120" t="s">
        <v>201</v>
      </c>
      <c r="C22" s="259">
        <f>SUM(C23:C26)</f>
        <v>6</v>
      </c>
      <c r="D22" s="259">
        <f t="shared" ref="D22:F22" si="2">SUM(D23:D26)</f>
        <v>1493.8</v>
      </c>
      <c r="E22" s="547">
        <f t="shared" si="2"/>
        <v>1494.8</v>
      </c>
      <c r="F22" s="547">
        <f t="shared" si="2"/>
        <v>3687.6</v>
      </c>
      <c r="G22" s="317" t="s">
        <v>295</v>
      </c>
      <c r="H22" s="37"/>
      <c r="I22" s="37"/>
      <c r="J22" s="37"/>
      <c r="K22" s="37"/>
      <c r="L22" s="37"/>
      <c r="M22" s="37"/>
    </row>
    <row r="23" spans="1:13" ht="18" customHeight="1">
      <c r="A23" s="12">
        <v>3.1</v>
      </c>
      <c r="B23" s="13" t="s">
        <v>177</v>
      </c>
      <c r="C23" s="325"/>
      <c r="D23" s="325">
        <v>1406.6</v>
      </c>
      <c r="E23" s="325">
        <v>1406.6</v>
      </c>
      <c r="F23" s="549">
        <v>3382.8</v>
      </c>
    </row>
    <row r="24" spans="1:13" ht="18" customHeight="1">
      <c r="A24" s="12">
        <v>3.2</v>
      </c>
      <c r="B24" s="13" t="s">
        <v>178</v>
      </c>
      <c r="C24" s="325">
        <v>3</v>
      </c>
      <c r="D24" s="325">
        <f>87.2-22</f>
        <v>65.2</v>
      </c>
      <c r="E24" s="325">
        <f>88.2-22</f>
        <v>66.2</v>
      </c>
      <c r="F24" s="549">
        <v>159</v>
      </c>
    </row>
    <row r="25" spans="1:13" ht="18" customHeight="1">
      <c r="A25" s="12">
        <v>3.3</v>
      </c>
      <c r="B25" s="13" t="s">
        <v>179</v>
      </c>
      <c r="C25" s="325">
        <v>3</v>
      </c>
      <c r="D25" s="325">
        <v>22</v>
      </c>
      <c r="E25" s="325">
        <v>22</v>
      </c>
      <c r="F25" s="549">
        <v>14.2</v>
      </c>
    </row>
    <row r="26" spans="1:13" ht="18" customHeight="1">
      <c r="A26" s="12">
        <v>3.4</v>
      </c>
      <c r="B26" s="13" t="s">
        <v>180</v>
      </c>
      <c r="C26" s="325"/>
      <c r="D26" s="325"/>
      <c r="E26" s="325"/>
      <c r="F26" s="549">
        <v>131.6</v>
      </c>
    </row>
    <row r="27" spans="1:13" s="26" customFormat="1" ht="0.75" customHeight="1">
      <c r="A27" s="301">
        <v>6</v>
      </c>
      <c r="B27" s="155" t="s">
        <v>42</v>
      </c>
      <c r="C27" s="323"/>
      <c r="D27" s="323"/>
      <c r="E27" s="323"/>
      <c r="F27" s="550"/>
      <c r="G27" s="42" t="s">
        <v>205</v>
      </c>
      <c r="H27" s="152"/>
      <c r="I27" s="37"/>
      <c r="J27" s="37"/>
      <c r="K27" s="37"/>
      <c r="L27" s="37"/>
      <c r="M27" s="37"/>
    </row>
    <row r="28" spans="1:13" s="26" customFormat="1" ht="20.25" hidden="1" customHeight="1">
      <c r="A28" s="301">
        <v>7</v>
      </c>
      <c r="B28" s="155" t="s">
        <v>206</v>
      </c>
      <c r="C28" s="323"/>
      <c r="D28" s="323"/>
      <c r="E28" s="323"/>
      <c r="F28" s="550"/>
      <c r="G28" s="137" t="s">
        <v>269</v>
      </c>
      <c r="H28" s="152"/>
      <c r="I28" s="37"/>
      <c r="J28" s="37"/>
      <c r="K28" s="37"/>
      <c r="L28" s="37"/>
      <c r="M28" s="37"/>
    </row>
    <row r="29" spans="1:13" s="25" customFormat="1" ht="36.75" customHeight="1">
      <c r="A29" s="248" t="s">
        <v>17</v>
      </c>
      <c r="B29" s="28" t="s">
        <v>49</v>
      </c>
      <c r="C29" s="259">
        <f>C30+C75+C90</f>
        <v>15336.1</v>
      </c>
      <c r="D29" s="259">
        <f>D30+D75+D90</f>
        <v>34781.9</v>
      </c>
      <c r="E29" s="259">
        <f>E30+E75+E90</f>
        <v>53797.000000000007</v>
      </c>
      <c r="F29" s="547">
        <f>F30+F75+F90</f>
        <v>84580.906000000003</v>
      </c>
      <c r="G29" s="42"/>
      <c r="H29" s="17"/>
      <c r="I29" s="17"/>
      <c r="J29" s="17"/>
      <c r="K29" s="17"/>
      <c r="L29" s="17"/>
      <c r="M29" s="17"/>
    </row>
    <row r="30" spans="1:13" s="25" customFormat="1" ht="27" customHeight="1">
      <c r="A30" s="16" t="s">
        <v>32</v>
      </c>
      <c r="B30" s="28" t="s">
        <v>239</v>
      </c>
      <c r="C30" s="259">
        <f>SUM(C31,C33,C36,C39,C43:C47,C56,C59,C65:C66,C70,C74)</f>
        <v>14396.1</v>
      </c>
      <c r="D30" s="259">
        <f>SUM(D31,D33,D36,D39,D43:D47,D56,D59,D65:D66,D70,D74)</f>
        <v>33841.9</v>
      </c>
      <c r="E30" s="259">
        <f>SUM(E31,E33,E36,E39,E43:E47,E56,E59,E65:E66,E70,E74)</f>
        <v>52797.000000000007</v>
      </c>
      <c r="F30" s="547">
        <f>SUM(F31,F33,F36,F39,F43:F47,F56,F59,F65:F66,F70,F74)</f>
        <v>80929.606</v>
      </c>
      <c r="G30" s="42"/>
      <c r="H30" s="17"/>
      <c r="I30" s="17"/>
      <c r="J30" s="17"/>
      <c r="K30" s="17"/>
      <c r="L30" s="17"/>
      <c r="M30" s="17"/>
    </row>
    <row r="31" spans="1:13" s="26" customFormat="1" ht="18" customHeight="1">
      <c r="A31" s="302">
        <v>1</v>
      </c>
      <c r="B31" s="319" t="s">
        <v>40</v>
      </c>
      <c r="C31" s="6">
        <v>12173.8</v>
      </c>
      <c r="D31" s="6">
        <v>29860.9</v>
      </c>
      <c r="E31" s="6">
        <v>47956.800000000003</v>
      </c>
      <c r="F31" s="546">
        <f>+Ashkhatavardz!N9-'Deb. ev kreditor'!D13-'Deb. ev kreditor'!D26</f>
        <v>72423.3</v>
      </c>
      <c r="G31" s="41" t="s">
        <v>249</v>
      </c>
      <c r="H31" s="17"/>
      <c r="I31" s="17"/>
      <c r="J31" s="17"/>
      <c r="K31" s="17"/>
      <c r="L31" s="17"/>
      <c r="M31" s="17"/>
    </row>
    <row r="32" spans="1:13" s="29" customFormat="1" ht="18" hidden="1" customHeight="1">
      <c r="A32" s="5">
        <v>1.1000000000000001</v>
      </c>
      <c r="B32" s="15" t="s">
        <v>41</v>
      </c>
      <c r="C32" s="523"/>
      <c r="D32" s="523"/>
      <c r="E32" s="523"/>
      <c r="F32" s="548"/>
      <c r="G32" s="42"/>
      <c r="H32" s="31"/>
      <c r="I32" s="31"/>
      <c r="J32" s="31"/>
      <c r="K32" s="31"/>
      <c r="L32" s="31"/>
      <c r="M32" s="31"/>
    </row>
    <row r="33" spans="1:13" s="26" customFormat="1" ht="18" customHeight="1">
      <c r="A33" s="302">
        <v>2</v>
      </c>
      <c r="B33" s="155" t="s">
        <v>134</v>
      </c>
      <c r="C33" s="259">
        <f>SUM(C34:C35)</f>
        <v>2103.8000000000002</v>
      </c>
      <c r="D33" s="259">
        <f t="shared" ref="D33:F33" si="3">SUM(D34:D35)</f>
        <v>3109.1</v>
      </c>
      <c r="E33" s="259">
        <f t="shared" si="3"/>
        <v>3169.3</v>
      </c>
      <c r="F33" s="547">
        <f t="shared" si="3"/>
        <v>5784.6060000000007</v>
      </c>
      <c r="G33" s="42"/>
      <c r="H33" s="17"/>
      <c r="I33" s="17"/>
      <c r="J33" s="17"/>
      <c r="K33" s="17"/>
      <c r="L33" s="17"/>
      <c r="M33" s="17"/>
    </row>
    <row r="34" spans="1:13" ht="18" customHeight="1">
      <c r="A34" s="5">
        <v>2.1</v>
      </c>
      <c r="B34" s="13" t="s">
        <v>177</v>
      </c>
      <c r="C34" s="325">
        <v>1944</v>
      </c>
      <c r="D34" s="325">
        <v>2743.9</v>
      </c>
      <c r="E34" s="325">
        <v>2743.9</v>
      </c>
      <c r="F34" s="549">
        <f>+'Ekamutner ev caxser'!F35-'Deb. ev kreditor'!D10</f>
        <v>5016.1280000000006</v>
      </c>
      <c r="G34" s="41" t="s">
        <v>249</v>
      </c>
    </row>
    <row r="35" spans="1:13" ht="18" customHeight="1">
      <c r="A35" s="5">
        <v>2.2000000000000002</v>
      </c>
      <c r="B35" s="15" t="s">
        <v>184</v>
      </c>
      <c r="C35" s="325">
        <v>159.80000000000001</v>
      </c>
      <c r="D35" s="325">
        <v>365.2</v>
      </c>
      <c r="E35" s="325">
        <v>425.4</v>
      </c>
      <c r="F35" s="549">
        <f>+'Ekamutner ev caxser'!F36-'Deb. ev kreditor'!D12</f>
        <v>768.47800000000007</v>
      </c>
      <c r="G35" s="41" t="s">
        <v>249</v>
      </c>
    </row>
    <row r="36" spans="1:13" s="26" customFormat="1" ht="18" customHeight="1">
      <c r="A36" s="302">
        <v>3</v>
      </c>
      <c r="B36" s="155" t="s">
        <v>135</v>
      </c>
      <c r="C36" s="259">
        <f>SUM(C37:C38)</f>
        <v>33.200000000000003</v>
      </c>
      <c r="D36" s="259">
        <f t="shared" ref="D36:F36" si="4">SUM(D37:D38)</f>
        <v>89.3</v>
      </c>
      <c r="E36" s="259">
        <f t="shared" si="4"/>
        <v>119.6</v>
      </c>
      <c r="F36" s="547">
        <f t="shared" si="4"/>
        <v>204.4</v>
      </c>
      <c r="G36" s="42"/>
      <c r="H36" s="17"/>
      <c r="I36" s="17"/>
      <c r="J36" s="17"/>
      <c r="K36" s="17"/>
      <c r="L36" s="17"/>
      <c r="M36" s="17"/>
    </row>
    <row r="37" spans="1:13" ht="18" customHeight="1">
      <c r="A37" s="5">
        <v>3.1</v>
      </c>
      <c r="B37" s="15" t="s">
        <v>185</v>
      </c>
      <c r="C37" s="325">
        <v>33.200000000000003</v>
      </c>
      <c r="D37" s="325">
        <v>79.3</v>
      </c>
      <c r="E37" s="325">
        <v>99.6</v>
      </c>
      <c r="F37" s="549">
        <f>+'Komunal '!N20</f>
        <v>154.4</v>
      </c>
      <c r="G37" s="41" t="s">
        <v>249</v>
      </c>
    </row>
    <row r="38" spans="1:13" ht="18" customHeight="1">
      <c r="A38" s="5">
        <v>3.2</v>
      </c>
      <c r="B38" s="13" t="s">
        <v>186</v>
      </c>
      <c r="C38" s="325">
        <v>0</v>
      </c>
      <c r="D38" s="325">
        <v>10</v>
      </c>
      <c r="E38" s="325">
        <v>20</v>
      </c>
      <c r="F38" s="549">
        <v>50</v>
      </c>
      <c r="G38" s="41" t="s">
        <v>249</v>
      </c>
    </row>
    <row r="39" spans="1:13" s="26" customFormat="1" ht="18" customHeight="1">
      <c r="A39" s="302">
        <v>4</v>
      </c>
      <c r="B39" s="155" t="s">
        <v>154</v>
      </c>
      <c r="C39" s="259">
        <f>SUM(C40:C42)</f>
        <v>21.7</v>
      </c>
      <c r="D39" s="259">
        <f t="shared" ref="D39:E39" si="5">SUM(D40:D42)</f>
        <v>59.3</v>
      </c>
      <c r="E39" s="259">
        <f t="shared" si="5"/>
        <v>92.4</v>
      </c>
      <c r="F39" s="547">
        <f>SUM(F40:F42)</f>
        <v>150</v>
      </c>
      <c r="G39" s="41" t="s">
        <v>249</v>
      </c>
      <c r="H39" s="17"/>
      <c r="I39" s="17"/>
      <c r="J39" s="17"/>
      <c r="K39" s="17"/>
      <c r="L39" s="17"/>
      <c r="M39" s="17"/>
    </row>
    <row r="40" spans="1:13" ht="18" customHeight="1">
      <c r="A40" s="5">
        <v>4.0999999999999996</v>
      </c>
      <c r="B40" s="15" t="s">
        <v>9</v>
      </c>
      <c r="C40" s="325">
        <v>19.2</v>
      </c>
      <c r="D40" s="325">
        <v>55.8</v>
      </c>
      <c r="E40" s="325">
        <v>86.4</v>
      </c>
      <c r="F40" s="549">
        <v>115.2</v>
      </c>
      <c r="G40" s="41"/>
    </row>
    <row r="41" spans="1:13" ht="18" customHeight="1">
      <c r="A41" s="5">
        <v>4.2</v>
      </c>
      <c r="B41" s="13" t="s">
        <v>10</v>
      </c>
      <c r="C41" s="325">
        <v>2.5</v>
      </c>
      <c r="D41" s="325">
        <v>3.5</v>
      </c>
      <c r="E41" s="325">
        <v>6</v>
      </c>
      <c r="F41" s="549">
        <v>34.799999999999997</v>
      </c>
    </row>
    <row r="42" spans="1:13" ht="18" hidden="1" customHeight="1">
      <c r="A42" s="5">
        <v>4.3</v>
      </c>
      <c r="B42" s="13" t="s">
        <v>11</v>
      </c>
      <c r="C42" s="325"/>
      <c r="D42" s="325"/>
      <c r="E42" s="325"/>
      <c r="F42" s="549"/>
    </row>
    <row r="43" spans="1:13" s="26" customFormat="1" ht="18" hidden="1" customHeight="1">
      <c r="A43" s="302">
        <v>5</v>
      </c>
      <c r="B43" s="120" t="s">
        <v>155</v>
      </c>
      <c r="C43" s="323"/>
      <c r="D43" s="323"/>
      <c r="E43" s="323"/>
      <c r="F43" s="550"/>
      <c r="G43" s="42" t="s">
        <v>137</v>
      </c>
      <c r="H43" s="17"/>
      <c r="I43" s="17"/>
      <c r="J43" s="17"/>
      <c r="K43" s="17"/>
      <c r="L43" s="17"/>
      <c r="M43" s="17"/>
    </row>
    <row r="44" spans="1:13" s="26" customFormat="1" ht="18" hidden="1" customHeight="1">
      <c r="A44" s="302">
        <v>6</v>
      </c>
      <c r="B44" s="116" t="s">
        <v>240</v>
      </c>
      <c r="C44" s="323"/>
      <c r="D44" s="323"/>
      <c r="E44" s="323"/>
      <c r="F44" s="550"/>
      <c r="G44" s="42" t="s">
        <v>156</v>
      </c>
      <c r="H44" s="17"/>
      <c r="I44" s="17"/>
      <c r="J44" s="17"/>
      <c r="K44" s="17"/>
      <c r="L44" s="17"/>
      <c r="M44" s="17"/>
    </row>
    <row r="45" spans="1:13" s="26" customFormat="1" ht="18" hidden="1" customHeight="1">
      <c r="A45" s="302">
        <v>7</v>
      </c>
      <c r="B45" s="116" t="s">
        <v>157</v>
      </c>
      <c r="C45" s="323"/>
      <c r="D45" s="323"/>
      <c r="E45" s="323"/>
      <c r="F45" s="550"/>
      <c r="G45" s="38"/>
      <c r="H45" s="17"/>
      <c r="I45" s="17"/>
      <c r="J45" s="17"/>
      <c r="K45" s="17"/>
      <c r="L45" s="17"/>
      <c r="M45" s="17"/>
    </row>
    <row r="46" spans="1:13" s="26" customFormat="1" ht="18" customHeight="1">
      <c r="A46" s="302">
        <v>5</v>
      </c>
      <c r="B46" s="116" t="s">
        <v>148</v>
      </c>
      <c r="C46" s="6"/>
      <c r="D46" s="6">
        <v>51.1</v>
      </c>
      <c r="E46" s="6">
        <v>111.1</v>
      </c>
      <c r="F46" s="546">
        <v>543.20000000000005</v>
      </c>
      <c r="G46" s="300" t="s">
        <v>171</v>
      </c>
      <c r="H46" s="17"/>
      <c r="I46" s="17"/>
      <c r="J46" s="17"/>
      <c r="K46" s="17"/>
      <c r="L46" s="17"/>
      <c r="M46" s="17"/>
    </row>
    <row r="47" spans="1:13" s="26" customFormat="1" ht="38.25" customHeight="1">
      <c r="A47" s="302">
        <v>6</v>
      </c>
      <c r="B47" s="303" t="s">
        <v>158</v>
      </c>
      <c r="C47" s="259">
        <f>SUM(C48:C55)</f>
        <v>0</v>
      </c>
      <c r="D47" s="259">
        <f t="shared" ref="D47:F47" si="6">SUM(D48:D55)</f>
        <v>95</v>
      </c>
      <c r="E47" s="259">
        <f t="shared" si="6"/>
        <v>101</v>
      </c>
      <c r="F47" s="547">
        <f t="shared" si="6"/>
        <v>117</v>
      </c>
      <c r="G47" s="38"/>
      <c r="H47" s="17"/>
      <c r="I47" s="17"/>
      <c r="J47" s="17"/>
      <c r="K47" s="17"/>
      <c r="L47" s="17"/>
      <c r="M47" s="17"/>
    </row>
    <row r="48" spans="1:13" ht="18" hidden="1" customHeight="1">
      <c r="A48" s="5">
        <v>9.1</v>
      </c>
      <c r="B48" s="158" t="s">
        <v>139</v>
      </c>
      <c r="C48" s="325"/>
      <c r="D48" s="325"/>
      <c r="E48" s="325"/>
      <c r="F48" s="549"/>
      <c r="G48" s="300" t="s">
        <v>176</v>
      </c>
    </row>
    <row r="49" spans="1:13" ht="18" customHeight="1">
      <c r="A49" s="5">
        <v>6.1</v>
      </c>
      <c r="B49" s="158" t="s">
        <v>140</v>
      </c>
      <c r="C49" s="325"/>
      <c r="D49" s="325">
        <v>95</v>
      </c>
      <c r="E49" s="325">
        <v>95</v>
      </c>
      <c r="F49" s="549">
        <v>95</v>
      </c>
      <c r="G49" s="300" t="s">
        <v>146</v>
      </c>
    </row>
    <row r="50" spans="1:13" ht="21" hidden="1" customHeight="1">
      <c r="A50" s="5">
        <v>9.3000000000000007</v>
      </c>
      <c r="B50" s="158" t="s">
        <v>141</v>
      </c>
      <c r="C50" s="325"/>
      <c r="D50" s="325"/>
      <c r="E50" s="325"/>
      <c r="F50" s="549"/>
      <c r="G50" s="300" t="s">
        <v>175</v>
      </c>
    </row>
    <row r="51" spans="1:13" ht="18" customHeight="1">
      <c r="A51" s="5">
        <v>6.2</v>
      </c>
      <c r="B51" s="158" t="s">
        <v>142</v>
      </c>
      <c r="C51" s="325"/>
      <c r="D51" s="325"/>
      <c r="E51" s="325">
        <v>6</v>
      </c>
      <c r="F51" s="549">
        <v>22</v>
      </c>
      <c r="G51" s="300" t="s">
        <v>174</v>
      </c>
    </row>
    <row r="52" spans="1:13" ht="18" hidden="1" customHeight="1">
      <c r="A52" s="5">
        <v>9.5</v>
      </c>
      <c r="B52" s="158" t="s">
        <v>143</v>
      </c>
      <c r="C52" s="325"/>
      <c r="D52" s="325"/>
      <c r="E52" s="325"/>
      <c r="F52" s="549"/>
      <c r="G52" s="300" t="s">
        <v>173</v>
      </c>
    </row>
    <row r="53" spans="1:13" ht="18" hidden="1" customHeight="1">
      <c r="A53" s="5">
        <v>9.6</v>
      </c>
      <c r="B53" s="158" t="s">
        <v>144</v>
      </c>
      <c r="C53" s="325"/>
      <c r="D53" s="325"/>
      <c r="E53" s="325"/>
      <c r="F53" s="549"/>
      <c r="G53" s="300" t="s">
        <v>172</v>
      </c>
    </row>
    <row r="54" spans="1:13" ht="18" hidden="1" customHeight="1">
      <c r="A54" s="5">
        <v>9.6999999999999993</v>
      </c>
      <c r="B54" s="158" t="s">
        <v>159</v>
      </c>
      <c r="C54" s="325"/>
      <c r="D54" s="325"/>
      <c r="E54" s="325"/>
      <c r="F54" s="549"/>
      <c r="G54" s="300" t="s">
        <v>147</v>
      </c>
    </row>
    <row r="55" spans="1:13" ht="18" hidden="1" customHeight="1">
      <c r="A55" s="5">
        <v>9.8000000000000007</v>
      </c>
      <c r="B55" s="158" t="s">
        <v>145</v>
      </c>
      <c r="C55" s="325"/>
      <c r="D55" s="325"/>
      <c r="E55" s="325"/>
      <c r="F55" s="549"/>
      <c r="G55" s="300" t="s">
        <v>207</v>
      </c>
    </row>
    <row r="56" spans="1:13" s="26" customFormat="1" ht="24" customHeight="1">
      <c r="A56" s="302">
        <v>7</v>
      </c>
      <c r="B56" s="116" t="s">
        <v>160</v>
      </c>
      <c r="C56" s="259">
        <f>SUM(C57:C58)</f>
        <v>0</v>
      </c>
      <c r="D56" s="259">
        <f t="shared" ref="D56:F56" si="7">SUM(D57:D58)</f>
        <v>0.8</v>
      </c>
      <c r="E56" s="259">
        <f t="shared" si="7"/>
        <v>510.1</v>
      </c>
      <c r="F56" s="547">
        <f t="shared" si="7"/>
        <v>520.6</v>
      </c>
      <c r="G56" s="42"/>
      <c r="H56" s="17"/>
      <c r="I56" s="17"/>
      <c r="J56" s="17"/>
      <c r="K56" s="17"/>
      <c r="L56" s="17"/>
      <c r="M56" s="17"/>
    </row>
    <row r="57" spans="1:13" ht="24" customHeight="1">
      <c r="A57" s="128">
        <v>10.1</v>
      </c>
      <c r="B57" s="159" t="s">
        <v>149</v>
      </c>
      <c r="C57" s="325"/>
      <c r="D57" s="325">
        <v>0.8</v>
      </c>
      <c r="E57" s="325">
        <v>500.6</v>
      </c>
      <c r="F57" s="549">
        <v>500.6</v>
      </c>
      <c r="G57" s="300" t="s">
        <v>151</v>
      </c>
    </row>
    <row r="58" spans="1:13" ht="24" customHeight="1">
      <c r="A58" s="128">
        <v>7.1</v>
      </c>
      <c r="B58" s="159" t="s">
        <v>150</v>
      </c>
      <c r="C58" s="325"/>
      <c r="D58" s="325"/>
      <c r="E58" s="325">
        <v>9.5</v>
      </c>
      <c r="F58" s="549">
        <v>20</v>
      </c>
      <c r="G58" s="249" t="s">
        <v>250</v>
      </c>
    </row>
    <row r="59" spans="1:13" s="26" customFormat="1" ht="21.75" customHeight="1">
      <c r="A59" s="304">
        <v>8</v>
      </c>
      <c r="B59" s="116" t="s">
        <v>152</v>
      </c>
      <c r="C59" s="259">
        <f>SUM(C60:C64)</f>
        <v>0</v>
      </c>
      <c r="D59" s="259">
        <f>SUM(D60:D64)</f>
        <v>449.2</v>
      </c>
      <c r="E59" s="259">
        <f>SUM(E60:E64)</f>
        <v>488.9</v>
      </c>
      <c r="F59" s="547">
        <f>SUM(F60:F64)</f>
        <v>770</v>
      </c>
      <c r="G59" s="300"/>
      <c r="H59" s="17"/>
      <c r="I59" s="17"/>
      <c r="J59" s="17"/>
      <c r="K59" s="17"/>
      <c r="L59" s="17"/>
      <c r="M59" s="17"/>
    </row>
    <row r="60" spans="1:13" ht="18" customHeight="1">
      <c r="A60" s="128">
        <v>8.1</v>
      </c>
      <c r="B60" s="159" t="s">
        <v>164</v>
      </c>
      <c r="C60" s="325"/>
      <c r="D60" s="325">
        <v>200</v>
      </c>
      <c r="E60" s="325">
        <v>239.7</v>
      </c>
      <c r="F60" s="549">
        <v>370</v>
      </c>
      <c r="G60" s="300" t="s">
        <v>169</v>
      </c>
    </row>
    <row r="61" spans="1:13" ht="18" customHeight="1">
      <c r="A61" s="128">
        <v>8.1999999999999993</v>
      </c>
      <c r="B61" s="159" t="s">
        <v>163</v>
      </c>
      <c r="C61" s="325"/>
      <c r="D61" s="325">
        <v>249.2</v>
      </c>
      <c r="E61" s="325">
        <v>249.2</v>
      </c>
      <c r="F61" s="549">
        <v>400</v>
      </c>
      <c r="G61" s="42" t="s">
        <v>161</v>
      </c>
    </row>
    <row r="62" spans="1:13" ht="0.75" hidden="1" customHeight="1">
      <c r="A62" s="128">
        <v>11.3</v>
      </c>
      <c r="B62" s="159" t="s">
        <v>165</v>
      </c>
      <c r="C62" s="325"/>
      <c r="D62" s="325"/>
      <c r="E62" s="325"/>
      <c r="F62" s="549"/>
      <c r="G62" s="300" t="s">
        <v>162</v>
      </c>
    </row>
    <row r="63" spans="1:13" ht="18" hidden="1" customHeight="1">
      <c r="A63" s="128">
        <v>11.4</v>
      </c>
      <c r="B63" s="159" t="s">
        <v>166</v>
      </c>
      <c r="C63" s="325"/>
      <c r="D63" s="325"/>
      <c r="E63" s="325"/>
      <c r="F63" s="549"/>
      <c r="G63" s="300"/>
    </row>
    <row r="64" spans="1:13" ht="18" customHeight="1">
      <c r="A64" s="128">
        <v>8.3000000000000007</v>
      </c>
      <c r="B64" s="158" t="s">
        <v>167</v>
      </c>
      <c r="C64" s="325"/>
      <c r="D64" s="325"/>
      <c r="E64" s="325"/>
      <c r="F64" s="549"/>
      <c r="G64" s="300" t="s">
        <v>170</v>
      </c>
    </row>
    <row r="65" spans="1:13" s="308" customFormat="1" ht="18" hidden="1" customHeight="1">
      <c r="A65" s="302">
        <v>12</v>
      </c>
      <c r="B65" s="305" t="s">
        <v>200</v>
      </c>
      <c r="C65" s="327"/>
      <c r="D65" s="323"/>
      <c r="E65" s="323"/>
      <c r="F65" s="550">
        <v>0</v>
      </c>
      <c r="G65" s="205" t="s">
        <v>257</v>
      </c>
      <c r="H65" s="306"/>
      <c r="I65" s="307"/>
      <c r="J65" s="17"/>
      <c r="K65" s="17"/>
      <c r="L65" s="17"/>
      <c r="M65" s="17"/>
    </row>
    <row r="66" spans="1:13" s="26" customFormat="1" ht="22.5" hidden="1" customHeight="1">
      <c r="A66" s="302">
        <v>13</v>
      </c>
      <c r="B66" s="309" t="s">
        <v>214</v>
      </c>
      <c r="C66" s="324">
        <f>SUM(C67:C69)</f>
        <v>0</v>
      </c>
      <c r="D66" s="324">
        <f t="shared" ref="D66:F66" si="8">SUM(D67:D69)</f>
        <v>0</v>
      </c>
      <c r="E66" s="324">
        <f t="shared" si="8"/>
        <v>0</v>
      </c>
      <c r="F66" s="551">
        <f t="shared" si="8"/>
        <v>0</v>
      </c>
      <c r="G66" s="42"/>
      <c r="H66" s="17"/>
      <c r="I66" s="17"/>
      <c r="J66" s="17"/>
      <c r="K66" s="17"/>
      <c r="L66" s="17"/>
      <c r="M66" s="17"/>
    </row>
    <row r="67" spans="1:13" ht="0.75" hidden="1" customHeight="1">
      <c r="A67" s="7">
        <v>13.1</v>
      </c>
      <c r="B67" s="162" t="s">
        <v>215</v>
      </c>
      <c r="C67" s="325"/>
      <c r="D67" s="325"/>
      <c r="E67" s="325"/>
      <c r="F67" s="549"/>
    </row>
    <row r="68" spans="1:13" ht="19.5" hidden="1" customHeight="1">
      <c r="A68" s="7">
        <v>13.2</v>
      </c>
      <c r="B68" s="162" t="s">
        <v>216</v>
      </c>
      <c r="C68" s="325"/>
      <c r="D68" s="325"/>
      <c r="E68" s="325"/>
      <c r="F68" s="549"/>
    </row>
    <row r="69" spans="1:13" ht="19.5" hidden="1" customHeight="1">
      <c r="A69" s="7">
        <v>13.3</v>
      </c>
      <c r="B69" s="162" t="s">
        <v>181</v>
      </c>
      <c r="C69" s="325"/>
      <c r="D69" s="325"/>
      <c r="E69" s="325"/>
      <c r="F69" s="549"/>
      <c r="G69" s="178" t="s">
        <v>195</v>
      </c>
    </row>
    <row r="70" spans="1:13" s="26" customFormat="1" ht="17.25" customHeight="1">
      <c r="A70" s="248">
        <v>9</v>
      </c>
      <c r="B70" s="155" t="s">
        <v>213</v>
      </c>
      <c r="C70" s="259">
        <f>SUM(C71:C73)</f>
        <v>63.6</v>
      </c>
      <c r="D70" s="259">
        <f t="shared" ref="D70:E70" si="9">SUM(D71:D73)</f>
        <v>127.2</v>
      </c>
      <c r="E70" s="259">
        <f t="shared" si="9"/>
        <v>187.8</v>
      </c>
      <c r="F70" s="547">
        <f>SUM(F71:F73)</f>
        <v>356.5</v>
      </c>
      <c r="G70" s="300"/>
      <c r="H70" s="17"/>
      <c r="I70" s="17"/>
      <c r="J70" s="17"/>
      <c r="K70" s="17"/>
      <c r="L70" s="17"/>
      <c r="M70" s="17"/>
    </row>
    <row r="71" spans="1:13" ht="18" customHeight="1">
      <c r="A71" s="128">
        <v>9.1</v>
      </c>
      <c r="B71" s="13" t="s">
        <v>182</v>
      </c>
      <c r="C71" s="325">
        <v>60.6</v>
      </c>
      <c r="D71" s="325">
        <v>121.2</v>
      </c>
      <c r="E71" s="325">
        <v>181.8</v>
      </c>
      <c r="F71" s="549">
        <v>248.3</v>
      </c>
      <c r="G71" s="178" t="s">
        <v>256</v>
      </c>
    </row>
    <row r="72" spans="1:13" ht="31.5" customHeight="1">
      <c r="A72" s="128">
        <v>9.1999999999999993</v>
      </c>
      <c r="B72" s="292" t="s">
        <v>237</v>
      </c>
      <c r="C72" s="325"/>
      <c r="D72" s="325"/>
      <c r="E72" s="325"/>
      <c r="F72" s="549">
        <v>102.2</v>
      </c>
      <c r="G72" s="173" t="s">
        <v>168</v>
      </c>
    </row>
    <row r="73" spans="1:13" ht="18" customHeight="1">
      <c r="A73" s="128">
        <v>9.3000000000000007</v>
      </c>
      <c r="B73" s="13" t="s">
        <v>183</v>
      </c>
      <c r="C73" s="325">
        <v>3</v>
      </c>
      <c r="D73" s="325">
        <v>6</v>
      </c>
      <c r="E73" s="325">
        <v>6</v>
      </c>
      <c r="F73" s="549">
        <v>6</v>
      </c>
      <c r="G73" s="178" t="s">
        <v>251</v>
      </c>
    </row>
    <row r="74" spans="1:13" s="26" customFormat="1" ht="16.5" customHeight="1">
      <c r="A74" s="248">
        <v>10</v>
      </c>
      <c r="B74" s="155" t="s">
        <v>212</v>
      </c>
      <c r="C74" s="6"/>
      <c r="D74" s="6"/>
      <c r="E74" s="6">
        <v>60</v>
      </c>
      <c r="F74" s="546">
        <v>60</v>
      </c>
      <c r="G74" s="42"/>
      <c r="H74" s="17"/>
      <c r="I74" s="17"/>
      <c r="J74" s="17"/>
      <c r="K74" s="17"/>
      <c r="L74" s="17"/>
      <c r="M74" s="17"/>
    </row>
    <row r="75" spans="1:13" s="26" customFormat="1" ht="25.5" hidden="1" customHeight="1">
      <c r="A75" s="16" t="s">
        <v>33</v>
      </c>
      <c r="B75" s="28" t="s">
        <v>238</v>
      </c>
      <c r="C75" s="259">
        <f>C76+C86+C89</f>
        <v>0</v>
      </c>
      <c r="D75" s="259">
        <f>D76+D86+D89</f>
        <v>0</v>
      </c>
      <c r="E75" s="259">
        <f>E76+E86+E89</f>
        <v>0</v>
      </c>
      <c r="F75" s="547">
        <f>F76+F86+F89</f>
        <v>0</v>
      </c>
      <c r="G75" s="42"/>
      <c r="H75" s="17"/>
      <c r="I75" s="17"/>
      <c r="J75" s="17"/>
      <c r="K75" s="17"/>
      <c r="L75" s="17"/>
      <c r="M75" s="17"/>
    </row>
    <row r="76" spans="1:13" s="26" customFormat="1" ht="2.25" hidden="1" customHeight="1">
      <c r="A76" s="248">
        <v>1</v>
      </c>
      <c r="B76" s="28" t="s">
        <v>53</v>
      </c>
      <c r="C76" s="259">
        <f>SUM(C77,C84:C85)</f>
        <v>0</v>
      </c>
      <c r="D76" s="259">
        <f t="shared" ref="D76:F76" si="10">SUM(D77,D84:D85)</f>
        <v>0</v>
      </c>
      <c r="E76" s="259">
        <f t="shared" si="10"/>
        <v>0</v>
      </c>
      <c r="F76" s="547">
        <f t="shared" si="10"/>
        <v>0</v>
      </c>
      <c r="G76" s="42"/>
      <c r="H76" s="17"/>
      <c r="I76" s="17"/>
      <c r="J76" s="17"/>
      <c r="K76" s="17"/>
      <c r="L76" s="17"/>
      <c r="M76" s="17"/>
    </row>
    <row r="77" spans="1:13" s="26" customFormat="1" ht="17.25" hidden="1" customHeight="1">
      <c r="A77" s="248" t="s">
        <v>188</v>
      </c>
      <c r="B77" s="28" t="s">
        <v>194</v>
      </c>
      <c r="C77" s="259">
        <f>SUM(C78:C83)</f>
        <v>0</v>
      </c>
      <c r="D77" s="259">
        <f>SUM(D78:D83)</f>
        <v>0</v>
      </c>
      <c r="E77" s="259">
        <f>SUM(E78:E83)</f>
        <v>0</v>
      </c>
      <c r="F77" s="547">
        <f t="shared" ref="F77" si="11">SUM(F78:F83)</f>
        <v>0</v>
      </c>
      <c r="G77" s="42"/>
      <c r="H77" s="17"/>
      <c r="I77" s="17"/>
      <c r="J77" s="17"/>
      <c r="K77" s="17"/>
      <c r="L77" s="17"/>
      <c r="M77" s="17"/>
    </row>
    <row r="78" spans="1:13" s="29" customFormat="1" ht="17.25" hidden="1" customHeight="1">
      <c r="A78" s="8">
        <v>1.1000000000000001</v>
      </c>
      <c r="B78" s="130" t="s">
        <v>31</v>
      </c>
      <c r="C78" s="523"/>
      <c r="D78" s="523"/>
      <c r="E78" s="523"/>
      <c r="F78" s="548"/>
      <c r="G78" s="42"/>
      <c r="H78" s="31"/>
      <c r="I78" s="31"/>
      <c r="J78" s="31"/>
      <c r="K78" s="31"/>
      <c r="L78" s="31"/>
      <c r="M78" s="31"/>
    </row>
    <row r="79" spans="1:13" s="29" customFormat="1" ht="17.25" hidden="1" customHeight="1">
      <c r="A79" s="8">
        <v>1.2</v>
      </c>
      <c r="B79" s="130" t="s">
        <v>50</v>
      </c>
      <c r="C79" s="523"/>
      <c r="D79" s="523"/>
      <c r="E79" s="523"/>
      <c r="F79" s="548"/>
      <c r="G79" s="42"/>
      <c r="H79" s="31"/>
      <c r="I79" s="31"/>
      <c r="J79" s="31"/>
      <c r="K79" s="31"/>
      <c r="L79" s="31"/>
      <c r="M79" s="31"/>
    </row>
    <row r="80" spans="1:13" s="29" customFormat="1" ht="17.25" hidden="1" customHeight="1">
      <c r="A80" s="8">
        <v>1.3</v>
      </c>
      <c r="B80" s="130" t="s">
        <v>51</v>
      </c>
      <c r="C80" s="523"/>
      <c r="D80" s="523"/>
      <c r="E80" s="523"/>
      <c r="F80" s="548"/>
      <c r="G80" s="42"/>
      <c r="H80" s="31"/>
      <c r="I80" s="31"/>
      <c r="J80" s="31"/>
      <c r="K80" s="31"/>
      <c r="L80" s="31"/>
      <c r="M80" s="31"/>
    </row>
    <row r="81" spans="1:13" s="29" customFormat="1" ht="18" hidden="1" customHeight="1">
      <c r="A81" s="8">
        <v>1.4</v>
      </c>
      <c r="B81" s="130" t="s">
        <v>52</v>
      </c>
      <c r="C81" s="523"/>
      <c r="D81" s="523"/>
      <c r="E81" s="523"/>
      <c r="F81" s="548"/>
      <c r="G81" s="42"/>
      <c r="H81" s="31"/>
      <c r="I81" s="31"/>
      <c r="J81" s="31"/>
      <c r="K81" s="31"/>
      <c r="L81" s="31"/>
      <c r="M81" s="31"/>
    </row>
    <row r="82" spans="1:13" s="29" customFormat="1" ht="17.25" hidden="1" customHeight="1">
      <c r="A82" s="8">
        <v>1.5</v>
      </c>
      <c r="B82" s="130" t="s">
        <v>36</v>
      </c>
      <c r="C82" s="523"/>
      <c r="D82" s="523"/>
      <c r="E82" s="523"/>
      <c r="F82" s="548"/>
      <c r="G82" s="42"/>
      <c r="H82" s="31"/>
      <c r="I82" s="31"/>
      <c r="J82" s="31"/>
      <c r="K82" s="31"/>
      <c r="L82" s="31"/>
      <c r="M82" s="31"/>
    </row>
    <row r="83" spans="1:13" s="29" customFormat="1" ht="17.25" hidden="1" customHeight="1">
      <c r="A83" s="8">
        <v>1.6</v>
      </c>
      <c r="B83" s="130" t="s">
        <v>37</v>
      </c>
      <c r="C83" s="523"/>
      <c r="D83" s="523"/>
      <c r="E83" s="523"/>
      <c r="F83" s="548"/>
      <c r="G83" s="42"/>
      <c r="H83" s="31"/>
      <c r="I83" s="31"/>
      <c r="J83" s="31"/>
      <c r="K83" s="31"/>
      <c r="L83" s="31"/>
      <c r="M83" s="31"/>
    </row>
    <row r="84" spans="1:13" s="26" customFormat="1" ht="18" hidden="1" customHeight="1">
      <c r="A84" s="248" t="s">
        <v>189</v>
      </c>
      <c r="B84" s="28" t="s">
        <v>187</v>
      </c>
      <c r="C84" s="6"/>
      <c r="D84" s="6"/>
      <c r="E84" s="6"/>
      <c r="F84" s="546"/>
      <c r="G84" s="38" t="s">
        <v>192</v>
      </c>
      <c r="H84" s="17"/>
      <c r="I84" s="17"/>
      <c r="J84" s="17"/>
      <c r="K84" s="17"/>
      <c r="L84" s="17"/>
      <c r="M84" s="17"/>
    </row>
    <row r="85" spans="1:13" s="26" customFormat="1" ht="18.75" hidden="1" customHeight="1">
      <c r="A85" s="248" t="s">
        <v>190</v>
      </c>
      <c r="B85" s="28" t="s">
        <v>191</v>
      </c>
      <c r="C85" s="6"/>
      <c r="D85" s="6"/>
      <c r="E85" s="6"/>
      <c r="F85" s="546"/>
      <c r="G85" s="300" t="s">
        <v>246</v>
      </c>
      <c r="H85" s="17"/>
      <c r="I85" s="17"/>
      <c r="J85" s="17"/>
      <c r="K85" s="17"/>
      <c r="L85" s="17"/>
      <c r="M85" s="17"/>
    </row>
    <row r="86" spans="1:13" s="26" customFormat="1" ht="35.25" hidden="1" customHeight="1">
      <c r="A86" s="248">
        <v>2</v>
      </c>
      <c r="B86" s="28" t="s">
        <v>55</v>
      </c>
      <c r="C86" s="259">
        <f>SUM(C87:C88)</f>
        <v>0</v>
      </c>
      <c r="D86" s="259">
        <f>SUM(D87:D88)</f>
        <v>0</v>
      </c>
      <c r="E86" s="259">
        <f>SUM(E87:E88)</f>
        <v>0</v>
      </c>
      <c r="F86" s="547">
        <f>SUM(F87:F88)</f>
        <v>0</v>
      </c>
      <c r="G86" s="42"/>
      <c r="H86" s="17"/>
      <c r="I86" s="17"/>
      <c r="J86" s="17"/>
      <c r="K86" s="17"/>
      <c r="L86" s="17"/>
      <c r="M86" s="17"/>
    </row>
    <row r="87" spans="1:13" s="29" customFormat="1" ht="18.75" hidden="1" customHeight="1">
      <c r="A87" s="8">
        <v>2.1</v>
      </c>
      <c r="B87" s="130" t="s">
        <v>35</v>
      </c>
      <c r="C87" s="523"/>
      <c r="D87" s="523"/>
      <c r="E87" s="523"/>
      <c r="F87" s="548"/>
      <c r="G87" s="42"/>
      <c r="H87" s="31"/>
      <c r="I87" s="31"/>
      <c r="J87" s="31"/>
      <c r="K87" s="31"/>
      <c r="L87" s="31"/>
      <c r="M87" s="31"/>
    </row>
    <row r="88" spans="1:13" s="29" customFormat="1" ht="17.25" hidden="1" customHeight="1">
      <c r="A88" s="8">
        <v>2.2000000000000002</v>
      </c>
      <c r="B88" s="257" t="s">
        <v>34</v>
      </c>
      <c r="C88" s="523"/>
      <c r="D88" s="523"/>
      <c r="E88" s="523"/>
      <c r="F88" s="548"/>
      <c r="G88" s="42"/>
      <c r="H88" s="31"/>
      <c r="I88" s="31"/>
      <c r="J88" s="31"/>
      <c r="K88" s="31"/>
      <c r="L88" s="31"/>
      <c r="M88" s="31"/>
    </row>
    <row r="89" spans="1:13" s="310" customFormat="1" ht="23.25" hidden="1" customHeight="1">
      <c r="A89" s="248">
        <v>3</v>
      </c>
      <c r="B89" s="28" t="s">
        <v>193</v>
      </c>
      <c r="C89" s="6"/>
      <c r="D89" s="6"/>
      <c r="E89" s="6"/>
      <c r="F89" s="546"/>
      <c r="G89" s="51"/>
      <c r="H89" s="44"/>
      <c r="I89" s="44"/>
      <c r="J89" s="44"/>
      <c r="K89" s="44"/>
      <c r="L89" s="44"/>
      <c r="M89" s="44"/>
    </row>
    <row r="90" spans="1:13" s="26" customFormat="1" ht="39.75" customHeight="1">
      <c r="A90" s="16" t="s">
        <v>33</v>
      </c>
      <c r="B90" s="28" t="s">
        <v>196</v>
      </c>
      <c r="C90" s="259">
        <f>SUM(C91:C92)</f>
        <v>940</v>
      </c>
      <c r="D90" s="259">
        <f>SUM(D91:D92)</f>
        <v>940</v>
      </c>
      <c r="E90" s="259">
        <f>SUM(E91:E92)</f>
        <v>1000</v>
      </c>
      <c r="F90" s="547">
        <f>SUM(F91:F92)</f>
        <v>3651.3000000000029</v>
      </c>
      <c r="G90" s="42"/>
      <c r="H90" s="17"/>
      <c r="I90" s="17"/>
      <c r="J90" s="17"/>
      <c r="K90" s="17"/>
      <c r="L90" s="17"/>
      <c r="M90" s="17"/>
    </row>
    <row r="91" spans="1:13" s="29" customFormat="1" ht="17.25" customHeight="1">
      <c r="A91" s="8">
        <v>1</v>
      </c>
      <c r="B91" s="141" t="s">
        <v>41</v>
      </c>
      <c r="C91" s="325">
        <v>940</v>
      </c>
      <c r="D91" s="325">
        <v>940</v>
      </c>
      <c r="E91" s="325">
        <v>1000</v>
      </c>
      <c r="F91" s="549">
        <v>3600</v>
      </c>
      <c r="G91" s="38"/>
      <c r="H91" s="31"/>
      <c r="I91" s="31"/>
      <c r="J91" s="31"/>
      <c r="K91" s="31"/>
      <c r="L91" s="31"/>
      <c r="M91" s="31"/>
    </row>
    <row r="92" spans="1:13" s="29" customFormat="1" ht="17.25" customHeight="1">
      <c r="A92" s="8">
        <v>2</v>
      </c>
      <c r="B92" s="141" t="s">
        <v>322</v>
      </c>
      <c r="C92" s="325"/>
      <c r="D92" s="325"/>
      <c r="E92" s="325"/>
      <c r="F92" s="549">
        <f>+Ashkhatavardz!N9-'Ekamutner ev caxser'!F32</f>
        <v>51.30000000000291</v>
      </c>
      <c r="G92" s="142" t="s">
        <v>235</v>
      </c>
      <c r="H92" s="31"/>
      <c r="I92" s="31"/>
      <c r="J92" s="31"/>
      <c r="K92" s="31"/>
      <c r="L92" s="31"/>
      <c r="M92" s="31"/>
    </row>
    <row r="93" spans="1:13" s="26" customFormat="1" ht="39" customHeight="1">
      <c r="A93" s="248" t="s">
        <v>19</v>
      </c>
      <c r="B93" s="28" t="s">
        <v>20</v>
      </c>
      <c r="C93" s="324">
        <f>C13+C14-C29</f>
        <v>2062.3000000000011</v>
      </c>
      <c r="D93" s="324">
        <f>D13+D14-D29</f>
        <v>2680.5</v>
      </c>
      <c r="E93" s="324">
        <f>E13+E14-E29</f>
        <v>2212.5999999999985</v>
      </c>
      <c r="F93" s="551">
        <f>F13+F14-F29</f>
        <v>2655.8940000000002</v>
      </c>
      <c r="G93" s="42"/>
      <c r="H93" s="17"/>
      <c r="I93" s="17"/>
      <c r="J93" s="17"/>
      <c r="K93" s="17"/>
      <c r="L93" s="17"/>
      <c r="M93" s="17"/>
    </row>
    <row r="94" spans="1:13" s="26" customFormat="1" ht="25.5" customHeight="1">
      <c r="A94" s="251"/>
      <c r="B94" s="251"/>
      <c r="C94" s="251"/>
      <c r="F94" s="552"/>
      <c r="G94" s="42"/>
      <c r="H94" s="17"/>
      <c r="I94" s="17"/>
      <c r="J94" s="17"/>
      <c r="K94" s="17"/>
      <c r="L94" s="17"/>
      <c r="M94" s="17"/>
    </row>
    <row r="95" spans="1:13" s="25" customFormat="1" ht="17.25">
      <c r="A95" s="251"/>
      <c r="B95" s="168" t="s">
        <v>29</v>
      </c>
      <c r="C95" s="251"/>
      <c r="D95" s="469" t="s">
        <v>279</v>
      </c>
      <c r="E95" s="469"/>
      <c r="F95" s="553"/>
      <c r="G95" s="42"/>
      <c r="H95" s="17"/>
      <c r="I95" s="17"/>
      <c r="J95" s="17"/>
      <c r="K95" s="17"/>
      <c r="L95" s="17"/>
      <c r="M95" s="17"/>
    </row>
    <row r="96" spans="1:13" s="25" customFormat="1" ht="12.75" customHeight="1">
      <c r="A96" s="4"/>
      <c r="B96" s="252"/>
      <c r="C96" s="253"/>
      <c r="D96" s="467" t="s">
        <v>5</v>
      </c>
      <c r="E96" s="467"/>
      <c r="F96" s="553"/>
      <c r="G96" s="42"/>
      <c r="H96" s="17"/>
      <c r="I96" s="17"/>
      <c r="J96" s="17"/>
      <c r="K96" s="17"/>
      <c r="L96" s="17"/>
      <c r="M96" s="17"/>
    </row>
    <row r="97" spans="1:13" s="25" customFormat="1" ht="5.25" customHeight="1">
      <c r="A97" s="4"/>
      <c r="B97" s="252"/>
      <c r="C97" s="253"/>
      <c r="D97" s="254"/>
      <c r="E97" s="254"/>
      <c r="F97" s="553"/>
      <c r="G97" s="42"/>
      <c r="H97" s="17"/>
      <c r="I97" s="17"/>
      <c r="J97" s="17"/>
      <c r="K97" s="17"/>
      <c r="L97" s="17"/>
      <c r="M97" s="17"/>
    </row>
    <row r="98" spans="1:13" s="3" customFormat="1" ht="17.25">
      <c r="B98" s="236" t="s">
        <v>2</v>
      </c>
      <c r="C98" s="2"/>
      <c r="D98" s="469" t="s">
        <v>280</v>
      </c>
      <c r="E98" s="469"/>
      <c r="F98" s="249"/>
      <c r="G98" s="42"/>
      <c r="H98" s="17"/>
      <c r="I98" s="17"/>
      <c r="J98" s="17"/>
      <c r="K98" s="17"/>
      <c r="L98" s="17"/>
      <c r="M98" s="17"/>
    </row>
    <row r="99" spans="1:13" s="2" customFormat="1" ht="13.5" customHeight="1">
      <c r="A99" s="3"/>
      <c r="B99" s="3" t="s">
        <v>4</v>
      </c>
      <c r="C99" s="3"/>
      <c r="D99" s="467" t="s">
        <v>5</v>
      </c>
      <c r="E99" s="467"/>
      <c r="F99" s="250"/>
      <c r="G99" s="42"/>
      <c r="H99" s="31"/>
      <c r="I99" s="31"/>
      <c r="J99" s="31"/>
      <c r="K99" s="31"/>
      <c r="L99" s="31"/>
      <c r="M99" s="31"/>
    </row>
    <row r="100" spans="1:13" s="2" customFormat="1" ht="5.25" customHeight="1">
      <c r="A100" s="3"/>
      <c r="B100" s="3"/>
      <c r="C100" s="3"/>
      <c r="D100" s="254"/>
      <c r="E100" s="254"/>
      <c r="F100" s="250"/>
      <c r="G100" s="42"/>
      <c r="H100" s="31"/>
      <c r="I100" s="31"/>
      <c r="J100" s="31"/>
      <c r="K100" s="31"/>
      <c r="L100" s="31"/>
      <c r="M100" s="31"/>
    </row>
    <row r="101" spans="1:13" s="2" customFormat="1" ht="17.25">
      <c r="B101" s="264" t="s">
        <v>6</v>
      </c>
      <c r="D101" s="469" t="s">
        <v>281</v>
      </c>
      <c r="E101" s="469"/>
      <c r="F101" s="250"/>
      <c r="G101" s="42"/>
      <c r="H101" s="31"/>
      <c r="I101" s="31"/>
      <c r="J101" s="31"/>
      <c r="K101" s="31"/>
      <c r="L101" s="31"/>
      <c r="M101" s="31"/>
    </row>
    <row r="102" spans="1:13" s="2" customFormat="1" ht="12" customHeight="1">
      <c r="D102" s="467" t="s">
        <v>5</v>
      </c>
      <c r="E102" s="467"/>
      <c r="F102" s="250"/>
      <c r="G102" s="42"/>
      <c r="H102" s="31"/>
      <c r="I102" s="31"/>
      <c r="J102" s="31"/>
      <c r="K102" s="31"/>
      <c r="L102" s="31"/>
      <c r="M102" s="31"/>
    </row>
    <row r="103" spans="1:13" s="2" customFormat="1">
      <c r="B103" s="265" t="s">
        <v>1</v>
      </c>
      <c r="F103" s="250"/>
      <c r="G103" s="42"/>
      <c r="H103" s="31"/>
      <c r="I103" s="31"/>
      <c r="J103" s="31"/>
      <c r="K103" s="31"/>
      <c r="L103" s="31"/>
      <c r="M103" s="31"/>
    </row>
  </sheetData>
  <sheetProtection algorithmName="SHA-512" hashValue="54fG41qk+ifu6/Qs/XaM0Z6qE5TUa+2MzDRjLsdTFPxrtDgJzXl5sISjI7Snj6DXCcz22Jd41aJeBjvRUn+Bdg==" saltValue="fUF2e6AeOwz0q6jSc575vQ==" spinCount="100000" sheet="1" objects="1" scenarios="1" formatCells="0" formatColumns="0" formatRows="0" insertColumns="0" insertRows="0" insertHyperlinks="0" deleteColumns="0" deleteRows="0" sort="0" autoFilter="0" pivotTables="0"/>
  <mergeCells count="11">
    <mergeCell ref="D96:E96"/>
    <mergeCell ref="E4:F4"/>
    <mergeCell ref="E5:F5"/>
    <mergeCell ref="D102:E102"/>
    <mergeCell ref="D101:E101"/>
    <mergeCell ref="A7:F7"/>
    <mergeCell ref="A9:F9"/>
    <mergeCell ref="D98:E98"/>
    <mergeCell ref="A8:F8"/>
    <mergeCell ref="D95:E95"/>
    <mergeCell ref="D99:E99"/>
  </mergeCells>
  <pageMargins left="0.15748031496062992" right="0.19685039370078741" top="0.23622047244094491" bottom="0.27559055118110237" header="0.15748031496062992" footer="0.19685039370078741"/>
  <pageSetup paperSize="9" scale="85" orientation="portrait" r:id="rId1"/>
  <headerFooter alignWithMargins="0"/>
  <ignoredErrors>
    <ignoredError sqref="D39:E39 C33:F33 C36:F36 C56:D56 E56:F56 C59:F59 D47:F47 C22:F22" unlockedFormula="1"/>
    <ignoredError sqref="C16:F16 C76:F76" formulaRange="1"/>
    <ignoredError sqref="C77 F77" formulaRange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98"/>
  <sheetViews>
    <sheetView view="pageBreakPreview" topLeftCell="A35" zoomScaleSheetLayoutView="100" workbookViewId="0">
      <selection activeCell="D65" sqref="D65"/>
    </sheetView>
  </sheetViews>
  <sheetFormatPr defaultRowHeight="17.25"/>
  <cols>
    <col min="1" max="1" width="6.42578125" style="151" customWidth="1"/>
    <col min="2" max="2" width="60.7109375" style="151" customWidth="1"/>
    <col min="3" max="3" width="17.5703125" style="151" customWidth="1"/>
    <col min="4" max="4" width="18.42578125" style="151" customWidth="1"/>
    <col min="5" max="5" width="15" style="269" customWidth="1"/>
    <col min="6" max="6" width="14.85546875" style="173" bestFit="1" customWidth="1"/>
    <col min="7" max="12" width="9.140625" style="149"/>
    <col min="13" max="61" width="9.140625" style="150"/>
    <col min="62" max="16384" width="9.140625" style="151"/>
  </cols>
  <sheetData>
    <row r="1" spans="1:61" s="171" customFormat="1" ht="21.75" customHeight="1">
      <c r="A1" s="475" t="s">
        <v>30</v>
      </c>
      <c r="B1" s="475"/>
      <c r="C1" s="475"/>
      <c r="D1" s="475"/>
      <c r="E1" s="475"/>
      <c r="F1" s="314"/>
      <c r="G1" s="174"/>
      <c r="H1" s="174"/>
      <c r="I1" s="174"/>
      <c r="J1" s="174"/>
      <c r="K1" s="174"/>
      <c r="L1" s="174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</row>
    <row r="2" spans="1:61" s="179" customFormat="1" ht="27.75" customHeight="1">
      <c r="A2" s="477" t="s">
        <v>282</v>
      </c>
      <c r="B2" s="477"/>
      <c r="C2" s="477"/>
      <c r="D2" s="477"/>
      <c r="E2" s="477"/>
      <c r="F2" s="311"/>
      <c r="G2" s="177"/>
      <c r="H2" s="174"/>
      <c r="I2" s="174"/>
      <c r="J2" s="174"/>
      <c r="K2" s="174"/>
      <c r="L2" s="174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</row>
    <row r="3" spans="1:61" s="179" customFormat="1" ht="45" customHeight="1">
      <c r="A3" s="476" t="s">
        <v>254</v>
      </c>
      <c r="B3" s="476"/>
      <c r="C3" s="476"/>
      <c r="D3" s="476"/>
      <c r="E3" s="476"/>
      <c r="F3" s="173"/>
      <c r="G3" s="174"/>
      <c r="H3" s="174"/>
      <c r="I3" s="174"/>
      <c r="J3" s="174"/>
      <c r="K3" s="174"/>
      <c r="L3" s="174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</row>
    <row r="4" spans="1:61" s="179" customFormat="1" ht="17.25" customHeight="1">
      <c r="A4" s="180"/>
      <c r="B4" s="180"/>
      <c r="C4" s="180"/>
      <c r="D4" s="266"/>
      <c r="E4" s="266" t="s">
        <v>23</v>
      </c>
      <c r="F4" s="173"/>
      <c r="G4" s="174"/>
      <c r="H4" s="174"/>
      <c r="I4" s="174"/>
      <c r="J4" s="174"/>
      <c r="K4" s="174"/>
      <c r="L4" s="174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78"/>
      <c r="BG4" s="178"/>
      <c r="BH4" s="178"/>
      <c r="BI4" s="178"/>
    </row>
    <row r="5" spans="1:61" s="179" customFormat="1" ht="70.5" customHeight="1">
      <c r="A5" s="32" t="s">
        <v>3</v>
      </c>
      <c r="B5" s="34" t="s">
        <v>15</v>
      </c>
      <c r="C5" s="22" t="s">
        <v>252</v>
      </c>
      <c r="D5" s="22" t="s">
        <v>253</v>
      </c>
      <c r="E5" s="271" t="s">
        <v>28</v>
      </c>
      <c r="F5" s="173"/>
      <c r="G5" s="174"/>
      <c r="H5" s="174"/>
      <c r="I5" s="174"/>
      <c r="J5" s="174"/>
      <c r="K5" s="174"/>
      <c r="L5" s="174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</row>
    <row r="6" spans="1:61" s="171" customFormat="1" ht="25.5" customHeight="1">
      <c r="A6" s="328" t="s">
        <v>7</v>
      </c>
      <c r="B6" s="329" t="s">
        <v>94</v>
      </c>
      <c r="C6" s="330">
        <f>SUM(C7:C8,C12:C14,C19:C20,C23)</f>
        <v>93206.299999999988</v>
      </c>
      <c r="D6" s="331">
        <f>SUM(D7:D8,D12:D14,D19:D20,D23)</f>
        <v>93657.114000000001</v>
      </c>
      <c r="E6" s="331">
        <f>+D6-C6</f>
        <v>450.81400000001304</v>
      </c>
      <c r="F6" s="173"/>
      <c r="G6" s="174"/>
      <c r="H6" s="174"/>
      <c r="I6" s="174"/>
      <c r="J6" s="174"/>
      <c r="K6" s="174"/>
      <c r="L6" s="174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</row>
    <row r="7" spans="1:61" s="187" customFormat="1" ht="18" customHeight="1">
      <c r="A7" s="332">
        <v>1</v>
      </c>
      <c r="B7" s="333" t="s">
        <v>198</v>
      </c>
      <c r="C7" s="334">
        <v>78983.600000000006</v>
      </c>
      <c r="D7" s="335">
        <f>+'Ekamutner ev caxser'!F12</f>
        <v>79683.399999999994</v>
      </c>
      <c r="E7" s="335">
        <f t="shared" ref="E7:E64" si="0">+D7-C7</f>
        <v>699.79999999998836</v>
      </c>
      <c r="F7" s="173"/>
      <c r="G7" s="185"/>
      <c r="H7" s="185"/>
      <c r="I7" s="185"/>
      <c r="J7" s="185"/>
      <c r="K7" s="185"/>
      <c r="L7" s="185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</row>
    <row r="8" spans="1:61" s="187" customFormat="1" ht="24.75" hidden="1" customHeight="1">
      <c r="A8" s="332">
        <v>2</v>
      </c>
      <c r="B8" s="333" t="s">
        <v>202</v>
      </c>
      <c r="C8" s="335">
        <f>SUM(C9:C11)</f>
        <v>0</v>
      </c>
      <c r="D8" s="335">
        <f>SUM(D9:D11)</f>
        <v>0</v>
      </c>
      <c r="E8" s="335">
        <f t="shared" si="0"/>
        <v>0</v>
      </c>
      <c r="F8" s="173"/>
      <c r="G8" s="185"/>
      <c r="H8" s="185"/>
      <c r="I8" s="185"/>
      <c r="J8" s="185"/>
      <c r="K8" s="185"/>
      <c r="L8" s="185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</row>
    <row r="9" spans="1:61" ht="18.75" hidden="1" customHeight="1">
      <c r="A9" s="336">
        <v>2.1</v>
      </c>
      <c r="B9" s="337" t="s">
        <v>203</v>
      </c>
      <c r="C9" s="326"/>
      <c r="D9" s="335">
        <f>+'Ekamutner ev caxser'!F14</f>
        <v>0</v>
      </c>
      <c r="E9" s="338">
        <f t="shared" si="0"/>
        <v>0</v>
      </c>
      <c r="F9" s="173" t="s">
        <v>245</v>
      </c>
    </row>
    <row r="10" spans="1:61" ht="18.75" hidden="1" customHeight="1">
      <c r="A10" s="336">
        <v>2.2000000000000002</v>
      </c>
      <c r="B10" s="337" t="s">
        <v>204</v>
      </c>
      <c r="C10" s="326"/>
      <c r="D10" s="335">
        <f>+'Ekamutner ev caxser'!F15</f>
        <v>0</v>
      </c>
      <c r="E10" s="338">
        <f t="shared" si="0"/>
        <v>0</v>
      </c>
    </row>
    <row r="11" spans="1:61" ht="18.75" hidden="1" customHeight="1">
      <c r="A11" s="336">
        <v>2.2999999999999998</v>
      </c>
      <c r="B11" s="337" t="s">
        <v>236</v>
      </c>
      <c r="C11" s="326"/>
      <c r="D11" s="335">
        <f>+'Ekamutner ev caxser'!F16</f>
        <v>0</v>
      </c>
      <c r="E11" s="338">
        <f t="shared" si="0"/>
        <v>0</v>
      </c>
    </row>
    <row r="12" spans="1:61" s="187" customFormat="1" ht="35.25" hidden="1" customHeight="1">
      <c r="A12" s="332">
        <v>3</v>
      </c>
      <c r="B12" s="339" t="s">
        <v>199</v>
      </c>
      <c r="C12" s="334"/>
      <c r="D12" s="335">
        <f>+'Ekamutner ev caxser'!F17</f>
        <v>0</v>
      </c>
      <c r="E12" s="335">
        <f t="shared" si="0"/>
        <v>0</v>
      </c>
      <c r="F12" s="173" t="s">
        <v>197</v>
      </c>
      <c r="G12" s="185"/>
      <c r="H12" s="185"/>
      <c r="I12" s="185"/>
      <c r="J12" s="185"/>
      <c r="K12" s="185"/>
      <c r="L12" s="185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</row>
    <row r="13" spans="1:61" s="187" customFormat="1">
      <c r="A13" s="332">
        <v>2</v>
      </c>
      <c r="B13" s="340" t="s">
        <v>200</v>
      </c>
      <c r="C13" s="334">
        <v>16.7</v>
      </c>
      <c r="D13" s="335">
        <f>+'Ekamutner ev caxser'!F18</f>
        <v>40</v>
      </c>
      <c r="E13" s="335">
        <f t="shared" si="0"/>
        <v>23.3</v>
      </c>
      <c r="F13" s="173"/>
      <c r="G13" s="185"/>
      <c r="H13" s="185"/>
      <c r="I13" s="185"/>
      <c r="J13" s="185"/>
      <c r="K13" s="185"/>
      <c r="L13" s="185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</row>
    <row r="14" spans="1:61" s="187" customFormat="1" ht="18" customHeight="1">
      <c r="A14" s="332">
        <v>3</v>
      </c>
      <c r="B14" s="333" t="s">
        <v>201</v>
      </c>
      <c r="C14" s="335">
        <f t="shared" ref="C14:D14" si="1">SUM(C15:C18)</f>
        <v>4341.7000000000007</v>
      </c>
      <c r="D14" s="335">
        <f t="shared" si="1"/>
        <v>3836.3139999999999</v>
      </c>
      <c r="E14" s="335">
        <f t="shared" si="0"/>
        <v>-505.38600000000088</v>
      </c>
      <c r="F14" s="173"/>
      <c r="G14" s="185"/>
      <c r="H14" s="185"/>
      <c r="I14" s="185"/>
      <c r="J14" s="185"/>
      <c r="K14" s="185"/>
      <c r="L14" s="185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</row>
    <row r="15" spans="1:61" ht="18" customHeight="1">
      <c r="A15" s="336">
        <v>3.1</v>
      </c>
      <c r="B15" s="337" t="s">
        <v>177</v>
      </c>
      <c r="C15" s="326">
        <v>4116.6000000000004</v>
      </c>
      <c r="D15" s="335">
        <f>+'Ekamutner ev caxser'!F20</f>
        <v>3531.5140000000001</v>
      </c>
      <c r="E15" s="338">
        <f t="shared" si="0"/>
        <v>-585.08600000000024</v>
      </c>
    </row>
    <row r="16" spans="1:61" ht="18" customHeight="1">
      <c r="A16" s="336">
        <v>3.2</v>
      </c>
      <c r="B16" s="337" t="s">
        <v>178</v>
      </c>
      <c r="C16" s="326">
        <v>114.3</v>
      </c>
      <c r="D16" s="335">
        <f>+'Ekamutner ev caxser'!F21</f>
        <v>159</v>
      </c>
      <c r="E16" s="338">
        <f t="shared" si="0"/>
        <v>44.7</v>
      </c>
    </row>
    <row r="17" spans="1:61" ht="18" customHeight="1">
      <c r="A17" s="336">
        <v>3.3</v>
      </c>
      <c r="B17" s="337" t="s">
        <v>179</v>
      </c>
      <c r="C17" s="326">
        <v>14.2</v>
      </c>
      <c r="D17" s="335">
        <f>+'Ekamutner ev caxser'!F22</f>
        <v>14.2</v>
      </c>
      <c r="E17" s="338">
        <f t="shared" si="0"/>
        <v>0</v>
      </c>
    </row>
    <row r="18" spans="1:61" ht="17.25" customHeight="1">
      <c r="A18" s="336">
        <v>3.4</v>
      </c>
      <c r="B18" s="337" t="s">
        <v>180</v>
      </c>
      <c r="C18" s="326">
        <v>96.6</v>
      </c>
      <c r="D18" s="335">
        <f>+'Ekamutner ev caxser'!F23</f>
        <v>131.6</v>
      </c>
      <c r="E18" s="338">
        <f t="shared" si="0"/>
        <v>35</v>
      </c>
    </row>
    <row r="19" spans="1:61" s="187" customFormat="1" ht="18.75" hidden="1" customHeight="1">
      <c r="A19" s="332">
        <v>6</v>
      </c>
      <c r="B19" s="340" t="s">
        <v>42</v>
      </c>
      <c r="C19" s="334"/>
      <c r="D19" s="335">
        <f>+'Ekamutner ev caxser'!F24</f>
        <v>0</v>
      </c>
      <c r="E19" s="335">
        <f t="shared" si="0"/>
        <v>0</v>
      </c>
      <c r="F19" s="173" t="s">
        <v>205</v>
      </c>
      <c r="G19" s="189"/>
      <c r="H19" s="185"/>
      <c r="I19" s="185"/>
      <c r="J19" s="185"/>
      <c r="K19" s="185"/>
      <c r="L19" s="185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</row>
    <row r="20" spans="1:61" s="187" customFormat="1" ht="21" customHeight="1">
      <c r="A20" s="332">
        <v>4</v>
      </c>
      <c r="B20" s="341" t="s">
        <v>221</v>
      </c>
      <c r="C20" s="335">
        <f t="shared" ref="C20:D20" si="2">SUM(C21:C22)</f>
        <v>9855.9</v>
      </c>
      <c r="D20" s="335">
        <f t="shared" si="2"/>
        <v>10087.6</v>
      </c>
      <c r="E20" s="335">
        <f t="shared" si="0"/>
        <v>231.70000000000073</v>
      </c>
      <c r="F20" s="191"/>
      <c r="G20" s="189"/>
      <c r="H20" s="185"/>
      <c r="I20" s="185"/>
      <c r="J20" s="185"/>
      <c r="K20" s="185"/>
      <c r="L20" s="185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</row>
    <row r="21" spans="1:61" ht="18.75" customHeight="1">
      <c r="A21" s="336">
        <v>4.0999999999999996</v>
      </c>
      <c r="B21" s="342" t="s">
        <v>43</v>
      </c>
      <c r="C21" s="338">
        <f>+C66</f>
        <v>9855.9</v>
      </c>
      <c r="D21" s="338">
        <f>+D66</f>
        <v>10087.6</v>
      </c>
      <c r="E21" s="338">
        <f t="shared" si="0"/>
        <v>231.70000000000073</v>
      </c>
      <c r="F21" s="173" t="s">
        <v>222</v>
      </c>
      <c r="G21" s="242"/>
    </row>
    <row r="22" spans="1:61" ht="22.5" hidden="1" customHeight="1">
      <c r="A22" s="336">
        <v>7.2</v>
      </c>
      <c r="B22" s="342" t="s">
        <v>44</v>
      </c>
      <c r="C22" s="326"/>
      <c r="D22" s="335">
        <f>+'Ekamutner ev caxser'!F27</f>
        <v>0</v>
      </c>
      <c r="E22" s="338">
        <f t="shared" si="0"/>
        <v>0</v>
      </c>
      <c r="G22" s="242"/>
    </row>
    <row r="23" spans="1:61" s="187" customFormat="1" ht="20.25" customHeight="1">
      <c r="A23" s="332">
        <v>5</v>
      </c>
      <c r="B23" s="340" t="s">
        <v>211</v>
      </c>
      <c r="C23" s="334">
        <v>8.4</v>
      </c>
      <c r="D23" s="335">
        <f>+'Ekamutner ev caxser'!F28</f>
        <v>9.8000000000000007</v>
      </c>
      <c r="E23" s="335">
        <f t="shared" si="0"/>
        <v>1.4000000000000004</v>
      </c>
      <c r="F23" s="233" t="s">
        <v>247</v>
      </c>
      <c r="G23" s="189"/>
      <c r="H23" s="185"/>
      <c r="I23" s="185"/>
      <c r="J23" s="185"/>
      <c r="K23" s="185"/>
      <c r="L23" s="185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</row>
    <row r="24" spans="1:61" s="171" customFormat="1" ht="27.75" customHeight="1">
      <c r="A24" s="343" t="s">
        <v>8</v>
      </c>
      <c r="B24" s="329" t="s">
        <v>95</v>
      </c>
      <c r="C24" s="344">
        <f>SUM(C25,C27,C30,C33,C37:C41,C50,C53,C59:C61,C65,C67)</f>
        <v>93206.3</v>
      </c>
      <c r="D24" s="345">
        <f>SUM(D25,D27,D30,D33,D37:D41,D50,D53,D59:D61,D65,D67)</f>
        <v>93657.106</v>
      </c>
      <c r="E24" s="345">
        <f t="shared" si="0"/>
        <v>450.80599999999686</v>
      </c>
      <c r="F24" s="173"/>
      <c r="G24" s="174"/>
      <c r="H24" s="174"/>
      <c r="I24" s="174"/>
      <c r="J24" s="174"/>
      <c r="K24" s="174"/>
      <c r="L24" s="174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5"/>
      <c r="BG24" s="175"/>
      <c r="BH24" s="175"/>
      <c r="BI24" s="175"/>
    </row>
    <row r="25" spans="1:61" s="187" customFormat="1" ht="18.75" customHeight="1">
      <c r="A25" s="328">
        <v>1</v>
      </c>
      <c r="B25" s="346" t="s">
        <v>153</v>
      </c>
      <c r="C25" s="347">
        <v>71252.3</v>
      </c>
      <c r="D25" s="348">
        <f>+'Ekamutner ev caxser'!F32</f>
        <v>72858.5</v>
      </c>
      <c r="E25" s="348">
        <f t="shared" si="0"/>
        <v>1606.1999999999971</v>
      </c>
      <c r="F25" s="173"/>
      <c r="G25" s="174"/>
      <c r="H25" s="174"/>
      <c r="I25" s="174"/>
      <c r="J25" s="174"/>
      <c r="K25" s="174"/>
      <c r="L25" s="174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</row>
    <row r="26" spans="1:61" s="200" customFormat="1" ht="18" customHeight="1">
      <c r="A26" s="349">
        <v>1.1000000000000001</v>
      </c>
      <c r="B26" s="350" t="s">
        <v>41</v>
      </c>
      <c r="C26" s="326">
        <v>500</v>
      </c>
      <c r="D26" s="348">
        <f>+'Ekamutner ev caxser'!F33</f>
        <v>0</v>
      </c>
      <c r="E26" s="338">
        <f t="shared" si="0"/>
        <v>-500</v>
      </c>
      <c r="F26" s="148"/>
      <c r="G26" s="149"/>
      <c r="H26" s="149"/>
      <c r="I26" s="149"/>
      <c r="J26" s="149"/>
      <c r="K26" s="149"/>
      <c r="L26" s="14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199"/>
      <c r="BD26" s="199"/>
      <c r="BE26" s="199"/>
      <c r="BF26" s="199"/>
      <c r="BG26" s="199"/>
      <c r="BH26" s="199"/>
      <c r="BI26" s="199"/>
    </row>
    <row r="27" spans="1:61" s="187" customFormat="1" ht="21.75" customHeight="1">
      <c r="A27" s="328">
        <v>2</v>
      </c>
      <c r="B27" s="351" t="s">
        <v>134</v>
      </c>
      <c r="C27" s="348">
        <f>SUM(C28:C29)</f>
        <v>9090.2999999999993</v>
      </c>
      <c r="D27" s="348">
        <f>SUM(D28:D29)</f>
        <v>7949.4059999999999</v>
      </c>
      <c r="E27" s="348">
        <f t="shared" si="0"/>
        <v>-1140.8939999999993</v>
      </c>
      <c r="F27" s="173"/>
      <c r="G27" s="174"/>
      <c r="H27" s="174"/>
      <c r="I27" s="174"/>
      <c r="J27" s="174"/>
      <c r="K27" s="174"/>
      <c r="L27" s="174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6"/>
      <c r="AX27" s="186"/>
      <c r="AY27" s="186"/>
      <c r="AZ27" s="186"/>
      <c r="BA27" s="186"/>
      <c r="BB27" s="186"/>
      <c r="BC27" s="186"/>
      <c r="BD27" s="186"/>
      <c r="BE27" s="186"/>
      <c r="BF27" s="186"/>
      <c r="BG27" s="186"/>
      <c r="BH27" s="186"/>
      <c r="BI27" s="186"/>
    </row>
    <row r="28" spans="1:61" ht="18" customHeight="1">
      <c r="A28" s="349">
        <v>2.1</v>
      </c>
      <c r="B28" s="337" t="s">
        <v>177</v>
      </c>
      <c r="C28" s="326">
        <v>8233.2999999999993</v>
      </c>
      <c r="D28" s="348">
        <f>+'Ekamutner ev caxser'!F35</f>
        <v>7063.0280000000002</v>
      </c>
      <c r="E28" s="338">
        <f t="shared" si="0"/>
        <v>-1170.271999999999</v>
      </c>
    </row>
    <row r="29" spans="1:61" ht="18" customHeight="1">
      <c r="A29" s="349">
        <v>2.2000000000000002</v>
      </c>
      <c r="B29" s="350" t="s">
        <v>184</v>
      </c>
      <c r="C29" s="326">
        <v>857</v>
      </c>
      <c r="D29" s="348">
        <f>+'Ekamutner ev caxser'!F36</f>
        <v>886.37800000000004</v>
      </c>
      <c r="E29" s="338">
        <f t="shared" si="0"/>
        <v>29.378000000000043</v>
      </c>
    </row>
    <row r="30" spans="1:61" s="187" customFormat="1" ht="21" customHeight="1">
      <c r="A30" s="328">
        <v>3</v>
      </c>
      <c r="B30" s="351" t="s">
        <v>135</v>
      </c>
      <c r="C30" s="348">
        <f t="shared" ref="C30:D30" si="3">SUM(C31:C32)</f>
        <v>180.9</v>
      </c>
      <c r="D30" s="348">
        <f t="shared" si="3"/>
        <v>204.2</v>
      </c>
      <c r="E30" s="348">
        <f t="shared" si="0"/>
        <v>23.299999999999983</v>
      </c>
      <c r="F30" s="173"/>
      <c r="G30" s="174"/>
      <c r="H30" s="174"/>
      <c r="I30" s="174"/>
      <c r="J30" s="174"/>
      <c r="K30" s="174"/>
      <c r="L30" s="174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6"/>
      <c r="AX30" s="186"/>
      <c r="AY30" s="186"/>
      <c r="AZ30" s="186"/>
      <c r="BA30" s="186"/>
      <c r="BB30" s="186"/>
      <c r="BC30" s="186"/>
      <c r="BD30" s="186"/>
      <c r="BE30" s="186"/>
      <c r="BF30" s="186"/>
      <c r="BG30" s="186"/>
      <c r="BH30" s="186"/>
      <c r="BI30" s="186"/>
    </row>
    <row r="31" spans="1:61" ht="18" customHeight="1">
      <c r="A31" s="349">
        <v>3.1</v>
      </c>
      <c r="B31" s="350" t="s">
        <v>185</v>
      </c>
      <c r="C31" s="326">
        <v>140.9</v>
      </c>
      <c r="D31" s="348">
        <f>+'Ekamutner ev caxser'!F38</f>
        <v>164.2</v>
      </c>
      <c r="E31" s="338">
        <f t="shared" si="0"/>
        <v>23.299999999999983</v>
      </c>
    </row>
    <row r="32" spans="1:61" ht="18" customHeight="1">
      <c r="A32" s="349">
        <v>3.2</v>
      </c>
      <c r="B32" s="337" t="s">
        <v>186</v>
      </c>
      <c r="C32" s="326">
        <v>40</v>
      </c>
      <c r="D32" s="348">
        <f>+'Ekamutner ev caxser'!F39</f>
        <v>40</v>
      </c>
      <c r="E32" s="338">
        <f t="shared" si="0"/>
        <v>0</v>
      </c>
    </row>
    <row r="33" spans="1:61" s="187" customFormat="1" ht="21" customHeight="1">
      <c r="A33" s="328">
        <v>4</v>
      </c>
      <c r="B33" s="351" t="s">
        <v>154</v>
      </c>
      <c r="C33" s="348">
        <f>SUM(C34:C36)</f>
        <v>144</v>
      </c>
      <c r="D33" s="348">
        <f>SUM(D34:D36)</f>
        <v>150</v>
      </c>
      <c r="E33" s="348">
        <f t="shared" si="0"/>
        <v>6</v>
      </c>
      <c r="F33" s="173"/>
      <c r="G33" s="174"/>
      <c r="H33" s="174"/>
      <c r="I33" s="174"/>
      <c r="J33" s="174"/>
      <c r="K33" s="174"/>
      <c r="L33" s="174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</row>
    <row r="34" spans="1:61" ht="18" customHeight="1">
      <c r="A34" s="349">
        <v>4.0999999999999996</v>
      </c>
      <c r="B34" s="350" t="s">
        <v>9</v>
      </c>
      <c r="C34" s="326">
        <v>115.2</v>
      </c>
      <c r="D34" s="348">
        <f>+'Ekamutner ev caxser'!F41</f>
        <v>115.2</v>
      </c>
      <c r="E34" s="338">
        <f t="shared" si="0"/>
        <v>0</v>
      </c>
      <c r="F34" s="148"/>
    </row>
    <row r="35" spans="1:61" ht="17.25" customHeight="1">
      <c r="A35" s="349">
        <v>4.2</v>
      </c>
      <c r="B35" s="337" t="s">
        <v>10</v>
      </c>
      <c r="C35" s="326">
        <v>28.8</v>
      </c>
      <c r="D35" s="348">
        <f>+'Ekamutner ev caxser'!F42</f>
        <v>34.799999999999997</v>
      </c>
      <c r="E35" s="338">
        <f>+D35-C35</f>
        <v>5.9999999999999964</v>
      </c>
      <c r="F35" s="148"/>
    </row>
    <row r="36" spans="1:61" ht="18" hidden="1" customHeight="1">
      <c r="A36" s="349">
        <v>4.3</v>
      </c>
      <c r="B36" s="337" t="s">
        <v>11</v>
      </c>
      <c r="C36" s="326"/>
      <c r="D36" s="348">
        <f>+'Ekamutner ev caxser'!F43</f>
        <v>0</v>
      </c>
      <c r="E36" s="338">
        <f t="shared" si="0"/>
        <v>0</v>
      </c>
      <c r="F36" s="148"/>
    </row>
    <row r="37" spans="1:61" s="187" customFormat="1" ht="18" hidden="1" customHeight="1">
      <c r="A37" s="328">
        <v>5</v>
      </c>
      <c r="B37" s="352" t="s">
        <v>155</v>
      </c>
      <c r="C37" s="347"/>
      <c r="D37" s="348">
        <f>+'Ekamutner ev caxser'!F44</f>
        <v>0</v>
      </c>
      <c r="E37" s="348">
        <f t="shared" si="0"/>
        <v>0</v>
      </c>
      <c r="F37" s="173" t="s">
        <v>137</v>
      </c>
      <c r="G37" s="174"/>
      <c r="H37" s="174"/>
      <c r="I37" s="174"/>
      <c r="J37" s="174"/>
      <c r="K37" s="174"/>
      <c r="L37" s="174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  <c r="AO37" s="186"/>
      <c r="AP37" s="186"/>
      <c r="AQ37" s="186"/>
      <c r="AR37" s="186"/>
      <c r="AS37" s="186"/>
      <c r="AT37" s="186"/>
      <c r="AU37" s="186"/>
      <c r="AV37" s="186"/>
      <c r="AW37" s="186"/>
      <c r="AX37" s="186"/>
      <c r="AY37" s="186"/>
      <c r="AZ37" s="186"/>
      <c r="BA37" s="186"/>
      <c r="BB37" s="186"/>
      <c r="BC37" s="186"/>
      <c r="BD37" s="186"/>
      <c r="BE37" s="186"/>
      <c r="BF37" s="186"/>
      <c r="BG37" s="186"/>
      <c r="BH37" s="186"/>
      <c r="BI37" s="186"/>
    </row>
    <row r="38" spans="1:61" s="187" customFormat="1" ht="18" hidden="1" customHeight="1">
      <c r="A38" s="328">
        <v>6</v>
      </c>
      <c r="B38" s="353" t="s">
        <v>138</v>
      </c>
      <c r="C38" s="347"/>
      <c r="D38" s="348">
        <f>+'Ekamutner ev caxser'!F45</f>
        <v>0</v>
      </c>
      <c r="E38" s="348">
        <f t="shared" si="0"/>
        <v>0</v>
      </c>
      <c r="F38" s="233" t="s">
        <v>156</v>
      </c>
      <c r="G38" s="174"/>
      <c r="H38" s="174"/>
      <c r="I38" s="174"/>
      <c r="J38" s="174"/>
      <c r="K38" s="174"/>
      <c r="L38" s="174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6"/>
      <c r="AO38" s="186"/>
      <c r="AP38" s="186"/>
      <c r="AQ38" s="186"/>
      <c r="AR38" s="186"/>
      <c r="AS38" s="186"/>
      <c r="AT38" s="186"/>
      <c r="AU38" s="186"/>
      <c r="AV38" s="186"/>
      <c r="AW38" s="186"/>
      <c r="AX38" s="186"/>
      <c r="AY38" s="186"/>
      <c r="AZ38" s="186"/>
      <c r="BA38" s="186"/>
      <c r="BB38" s="186"/>
      <c r="BC38" s="186"/>
      <c r="BD38" s="186"/>
      <c r="BE38" s="186"/>
      <c r="BF38" s="186"/>
      <c r="BG38" s="186"/>
      <c r="BH38" s="186"/>
      <c r="BI38" s="186"/>
    </row>
    <row r="39" spans="1:61" s="187" customFormat="1" ht="18" hidden="1" customHeight="1">
      <c r="A39" s="328">
        <v>7</v>
      </c>
      <c r="B39" s="354" t="s">
        <v>157</v>
      </c>
      <c r="C39" s="347"/>
      <c r="D39" s="348">
        <f>+'Ekamutner ev caxser'!F46</f>
        <v>0</v>
      </c>
      <c r="E39" s="348">
        <f t="shared" si="0"/>
        <v>0</v>
      </c>
      <c r="F39" s="233"/>
      <c r="G39" s="174"/>
      <c r="H39" s="174"/>
      <c r="I39" s="174"/>
      <c r="J39" s="174"/>
      <c r="K39" s="174"/>
      <c r="L39" s="174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  <c r="BB39" s="186"/>
      <c r="BC39" s="186"/>
      <c r="BD39" s="186"/>
      <c r="BE39" s="186"/>
      <c r="BF39" s="186"/>
      <c r="BG39" s="186"/>
      <c r="BH39" s="186"/>
      <c r="BI39" s="186"/>
    </row>
    <row r="40" spans="1:61" s="187" customFormat="1" ht="21" customHeight="1">
      <c r="A40" s="328">
        <v>5</v>
      </c>
      <c r="B40" s="354" t="s">
        <v>148</v>
      </c>
      <c r="C40" s="347">
        <v>308.2</v>
      </c>
      <c r="D40" s="348">
        <f>+'Ekamutner ev caxser'!F47</f>
        <v>543.20000000000005</v>
      </c>
      <c r="E40" s="348">
        <f t="shared" si="0"/>
        <v>235.00000000000006</v>
      </c>
      <c r="F40" s="178" t="s">
        <v>171</v>
      </c>
      <c r="G40" s="174"/>
      <c r="H40" s="174"/>
      <c r="I40" s="174"/>
      <c r="J40" s="174"/>
      <c r="K40" s="174"/>
      <c r="L40" s="174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6"/>
      <c r="AL40" s="186"/>
      <c r="AM40" s="186"/>
      <c r="AN40" s="186"/>
      <c r="AO40" s="186"/>
      <c r="AP40" s="186"/>
      <c r="AQ40" s="186"/>
      <c r="AR40" s="186"/>
      <c r="AS40" s="186"/>
      <c r="AT40" s="186"/>
      <c r="AU40" s="186"/>
      <c r="AV40" s="186"/>
      <c r="AW40" s="186"/>
      <c r="AX40" s="186"/>
      <c r="AY40" s="186"/>
      <c r="AZ40" s="186"/>
      <c r="BA40" s="186"/>
      <c r="BB40" s="186"/>
      <c r="BC40" s="186"/>
      <c r="BD40" s="186"/>
      <c r="BE40" s="186"/>
      <c r="BF40" s="186"/>
      <c r="BG40" s="186"/>
      <c r="BH40" s="186"/>
      <c r="BI40" s="186"/>
    </row>
    <row r="41" spans="1:61" s="187" customFormat="1" ht="23.25" customHeight="1">
      <c r="A41" s="328">
        <v>6</v>
      </c>
      <c r="B41" s="355" t="s">
        <v>218</v>
      </c>
      <c r="C41" s="348">
        <f t="shared" ref="C41" si="4">SUM(C42:C49)</f>
        <v>111</v>
      </c>
      <c r="D41" s="348">
        <f>SUM(D42:D49)</f>
        <v>117</v>
      </c>
      <c r="E41" s="348">
        <f t="shared" si="0"/>
        <v>6</v>
      </c>
      <c r="F41" s="233"/>
      <c r="G41" s="174"/>
      <c r="H41" s="174"/>
      <c r="I41" s="174"/>
      <c r="J41" s="174"/>
      <c r="K41" s="174"/>
      <c r="L41" s="174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186"/>
      <c r="BC41" s="186"/>
      <c r="BD41" s="186"/>
      <c r="BE41" s="186"/>
      <c r="BF41" s="186"/>
      <c r="BG41" s="186"/>
      <c r="BH41" s="186"/>
      <c r="BI41" s="186"/>
    </row>
    <row r="42" spans="1:61" ht="0.75" hidden="1" customHeight="1">
      <c r="A42" s="349">
        <v>9.1</v>
      </c>
      <c r="B42" s="356" t="s">
        <v>139</v>
      </c>
      <c r="C42" s="326"/>
      <c r="D42" s="348">
        <f>+'Ekamutner ev caxser'!F49</f>
        <v>0</v>
      </c>
      <c r="E42" s="338">
        <f t="shared" si="0"/>
        <v>0</v>
      </c>
      <c r="F42" s="178" t="s">
        <v>176</v>
      </c>
    </row>
    <row r="43" spans="1:61" ht="18" customHeight="1">
      <c r="A43" s="349">
        <v>6.1</v>
      </c>
      <c r="B43" s="356" t="s">
        <v>140</v>
      </c>
      <c r="C43" s="326">
        <v>95</v>
      </c>
      <c r="D43" s="348">
        <f>+'Ekamutner ev caxser'!F50</f>
        <v>95</v>
      </c>
      <c r="E43" s="338">
        <f t="shared" si="0"/>
        <v>0</v>
      </c>
      <c r="F43" s="178" t="s">
        <v>146</v>
      </c>
    </row>
    <row r="44" spans="1:61" ht="0.75" hidden="1" customHeight="1">
      <c r="A44" s="349">
        <v>9.3000000000000007</v>
      </c>
      <c r="B44" s="356" t="s">
        <v>141</v>
      </c>
      <c r="C44" s="326"/>
      <c r="D44" s="348">
        <f>+'Ekamutner ev caxser'!F51</f>
        <v>0</v>
      </c>
      <c r="E44" s="338">
        <f t="shared" si="0"/>
        <v>0</v>
      </c>
      <c r="F44" s="178" t="s">
        <v>175</v>
      </c>
    </row>
    <row r="45" spans="1:61" ht="18" customHeight="1">
      <c r="A45" s="349">
        <v>6.2</v>
      </c>
      <c r="B45" s="356" t="s">
        <v>142</v>
      </c>
      <c r="C45" s="326">
        <v>16</v>
      </c>
      <c r="D45" s="348">
        <f>+'Ekamutner ev caxser'!F52</f>
        <v>22</v>
      </c>
      <c r="E45" s="338">
        <f t="shared" si="0"/>
        <v>6</v>
      </c>
      <c r="F45" s="178" t="s">
        <v>174</v>
      </c>
    </row>
    <row r="46" spans="1:61" ht="18" hidden="1" customHeight="1">
      <c r="A46" s="349">
        <v>9.5</v>
      </c>
      <c r="B46" s="356" t="s">
        <v>143</v>
      </c>
      <c r="C46" s="326"/>
      <c r="D46" s="348">
        <f>+'Ekamutner ev caxser'!F53</f>
        <v>0</v>
      </c>
      <c r="E46" s="338">
        <f>+D46-C46</f>
        <v>0</v>
      </c>
      <c r="F46" s="178" t="s">
        <v>173</v>
      </c>
    </row>
    <row r="47" spans="1:61" ht="18" hidden="1" customHeight="1">
      <c r="A47" s="349">
        <v>9.6</v>
      </c>
      <c r="B47" s="356" t="s">
        <v>144</v>
      </c>
      <c r="C47" s="326"/>
      <c r="D47" s="348">
        <f>+'Ekamutner ev caxser'!F54</f>
        <v>0</v>
      </c>
      <c r="E47" s="338">
        <f t="shared" si="0"/>
        <v>0</v>
      </c>
      <c r="F47" s="178" t="s">
        <v>172</v>
      </c>
    </row>
    <row r="48" spans="1:61" ht="18" hidden="1" customHeight="1">
      <c r="A48" s="349">
        <v>9.6999999999999993</v>
      </c>
      <c r="B48" s="356" t="s">
        <v>159</v>
      </c>
      <c r="C48" s="326"/>
      <c r="D48" s="348">
        <f>+'Ekamutner ev caxser'!F55</f>
        <v>0</v>
      </c>
      <c r="E48" s="338">
        <f t="shared" si="0"/>
        <v>0</v>
      </c>
      <c r="F48" s="178" t="s">
        <v>147</v>
      </c>
    </row>
    <row r="49" spans="1:61" ht="18" hidden="1" customHeight="1">
      <c r="A49" s="349">
        <v>9.8000000000000007</v>
      </c>
      <c r="B49" s="356" t="s">
        <v>145</v>
      </c>
      <c r="C49" s="326"/>
      <c r="D49" s="348">
        <f>+'Ekamutner ev caxser'!F56</f>
        <v>0</v>
      </c>
      <c r="E49" s="338">
        <f t="shared" si="0"/>
        <v>0</v>
      </c>
      <c r="F49" s="178" t="s">
        <v>207</v>
      </c>
    </row>
    <row r="50" spans="1:61" s="187" customFormat="1" ht="21.75" customHeight="1">
      <c r="A50" s="328">
        <v>7</v>
      </c>
      <c r="B50" s="354" t="s">
        <v>160</v>
      </c>
      <c r="C50" s="348">
        <f t="shared" ref="C50" si="5">SUM(C51:C52)</f>
        <v>30</v>
      </c>
      <c r="D50" s="348">
        <f>SUM(D51:D52)</f>
        <v>520</v>
      </c>
      <c r="E50" s="348">
        <f t="shared" si="0"/>
        <v>490</v>
      </c>
      <c r="F50" s="173"/>
      <c r="G50" s="174"/>
      <c r="H50" s="174"/>
      <c r="I50" s="174"/>
      <c r="J50" s="174"/>
      <c r="K50" s="174"/>
      <c r="L50" s="174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6"/>
      <c r="AQ50" s="186"/>
      <c r="AR50" s="186"/>
      <c r="AS50" s="186"/>
      <c r="AT50" s="186"/>
      <c r="AU50" s="186"/>
      <c r="AV50" s="186"/>
      <c r="AW50" s="186"/>
      <c r="AX50" s="186"/>
      <c r="AY50" s="186"/>
      <c r="AZ50" s="186"/>
      <c r="BA50" s="186"/>
      <c r="BB50" s="186"/>
      <c r="BC50" s="186"/>
      <c r="BD50" s="186"/>
      <c r="BE50" s="186"/>
      <c r="BF50" s="186"/>
      <c r="BG50" s="186"/>
      <c r="BH50" s="186"/>
      <c r="BI50" s="186"/>
    </row>
    <row r="51" spans="1:61" ht="18" hidden="1" customHeight="1">
      <c r="A51" s="357">
        <v>10.1</v>
      </c>
      <c r="B51" s="358" t="s">
        <v>149</v>
      </c>
      <c r="C51" s="326"/>
      <c r="D51" s="348">
        <f>+'Ekamutner ev caxser'!F58</f>
        <v>500</v>
      </c>
      <c r="E51" s="338">
        <f t="shared" si="0"/>
        <v>500</v>
      </c>
      <c r="F51" s="178" t="s">
        <v>151</v>
      </c>
    </row>
    <row r="52" spans="1:61" ht="18" customHeight="1">
      <c r="A52" s="357">
        <v>7.1</v>
      </c>
      <c r="B52" s="358" t="s">
        <v>150</v>
      </c>
      <c r="C52" s="326">
        <v>30</v>
      </c>
      <c r="D52" s="348">
        <f>+'Ekamutner ev caxser'!F59</f>
        <v>20</v>
      </c>
      <c r="E52" s="338">
        <f t="shared" si="0"/>
        <v>-10</v>
      </c>
      <c r="F52" s="249" t="s">
        <v>250</v>
      </c>
    </row>
    <row r="53" spans="1:61" s="187" customFormat="1" ht="24" customHeight="1">
      <c r="A53" s="359">
        <v>8</v>
      </c>
      <c r="B53" s="354" t="s">
        <v>152</v>
      </c>
      <c r="C53" s="348">
        <f>SUM(C54:C58)</f>
        <v>1650</v>
      </c>
      <c r="D53" s="348">
        <f>SUM(D54:D58)</f>
        <v>770</v>
      </c>
      <c r="E53" s="348">
        <f t="shared" si="0"/>
        <v>-880</v>
      </c>
      <c r="F53" s="178"/>
      <c r="G53" s="174"/>
      <c r="H53" s="174"/>
      <c r="I53" s="174"/>
      <c r="J53" s="174"/>
      <c r="K53" s="174"/>
      <c r="L53" s="174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  <c r="AJ53" s="186"/>
      <c r="AK53" s="186"/>
      <c r="AL53" s="186"/>
      <c r="AM53" s="186"/>
      <c r="AN53" s="186"/>
      <c r="AO53" s="186"/>
      <c r="AP53" s="186"/>
      <c r="AQ53" s="186"/>
      <c r="AR53" s="186"/>
      <c r="AS53" s="186"/>
      <c r="AT53" s="186"/>
      <c r="AU53" s="186"/>
      <c r="AV53" s="186"/>
      <c r="AW53" s="186"/>
      <c r="AX53" s="186"/>
      <c r="AY53" s="186"/>
      <c r="AZ53" s="186"/>
      <c r="BA53" s="186"/>
      <c r="BB53" s="186"/>
      <c r="BC53" s="186"/>
      <c r="BD53" s="186"/>
      <c r="BE53" s="186"/>
      <c r="BF53" s="186"/>
      <c r="BG53" s="186"/>
      <c r="BH53" s="186"/>
      <c r="BI53" s="186"/>
    </row>
    <row r="54" spans="1:61" ht="18" customHeight="1">
      <c r="A54" s="357">
        <v>8.1</v>
      </c>
      <c r="B54" s="358" t="s">
        <v>164</v>
      </c>
      <c r="C54" s="326">
        <v>400</v>
      </c>
      <c r="D54" s="348">
        <f>+'Ekamutner ev caxser'!F61</f>
        <v>370</v>
      </c>
      <c r="E54" s="338">
        <f t="shared" si="0"/>
        <v>-30</v>
      </c>
      <c r="F54" s="178" t="s">
        <v>169</v>
      </c>
    </row>
    <row r="55" spans="1:61" ht="16.5" customHeight="1">
      <c r="A55" s="357">
        <v>8.1999999999999993</v>
      </c>
      <c r="B55" s="358" t="s">
        <v>163</v>
      </c>
      <c r="C55" s="326">
        <v>600</v>
      </c>
      <c r="D55" s="348">
        <f>+'Ekamutner ev caxser'!F62</f>
        <v>400</v>
      </c>
      <c r="E55" s="338">
        <f t="shared" si="0"/>
        <v>-200</v>
      </c>
      <c r="F55" s="173" t="s">
        <v>161</v>
      </c>
    </row>
    <row r="56" spans="1:61" ht="18" hidden="1" customHeight="1">
      <c r="A56" s="357">
        <v>11.3</v>
      </c>
      <c r="B56" s="358" t="s">
        <v>165</v>
      </c>
      <c r="C56" s="326"/>
      <c r="D56" s="348">
        <f>+'Ekamutner ev caxser'!F63</f>
        <v>0</v>
      </c>
      <c r="E56" s="338">
        <f>+D56-C56</f>
        <v>0</v>
      </c>
      <c r="F56" s="178" t="s">
        <v>162</v>
      </c>
    </row>
    <row r="57" spans="1:61" ht="18" hidden="1" customHeight="1">
      <c r="A57" s="357">
        <v>11.4</v>
      </c>
      <c r="B57" s="358" t="s">
        <v>166</v>
      </c>
      <c r="C57" s="326"/>
      <c r="D57" s="348">
        <f>+'Ekamutner ev caxser'!F64</f>
        <v>0</v>
      </c>
      <c r="E57" s="338">
        <f t="shared" si="0"/>
        <v>0</v>
      </c>
      <c r="F57" s="178"/>
    </row>
    <row r="58" spans="1:61" ht="18" customHeight="1">
      <c r="A58" s="357">
        <v>8.3000000000000007</v>
      </c>
      <c r="B58" s="356" t="s">
        <v>167</v>
      </c>
      <c r="C58" s="326">
        <v>650</v>
      </c>
      <c r="D58" s="348">
        <f>+'Ekamutner ev caxser'!F65</f>
        <v>0</v>
      </c>
      <c r="E58" s="338">
        <f>+D58-C58</f>
        <v>-650</v>
      </c>
      <c r="F58" s="178" t="s">
        <v>170</v>
      </c>
    </row>
    <row r="59" spans="1:61" s="221" customFormat="1" ht="18" customHeight="1">
      <c r="A59" s="328">
        <v>9</v>
      </c>
      <c r="B59" s="360" t="s">
        <v>200</v>
      </c>
      <c r="C59" s="347">
        <v>46.7</v>
      </c>
      <c r="D59" s="347">
        <f>+'Ekamutner ev caxser'!F66</f>
        <v>46.7</v>
      </c>
      <c r="E59" s="347">
        <f>+D59-C59</f>
        <v>0</v>
      </c>
      <c r="F59" s="205" t="s">
        <v>257</v>
      </c>
      <c r="G59" s="230"/>
      <c r="H59" s="231"/>
      <c r="I59" s="174"/>
      <c r="J59" s="174"/>
      <c r="K59" s="174"/>
      <c r="L59" s="174"/>
      <c r="M59" s="232"/>
      <c r="N59" s="232"/>
      <c r="O59" s="232"/>
      <c r="P59" s="232"/>
      <c r="Q59" s="232"/>
      <c r="R59" s="232"/>
      <c r="S59" s="232"/>
      <c r="T59" s="232"/>
      <c r="U59" s="232"/>
      <c r="V59" s="232"/>
      <c r="W59" s="232"/>
      <c r="X59" s="232"/>
      <c r="Y59" s="232"/>
      <c r="Z59" s="232"/>
      <c r="AA59" s="232"/>
      <c r="AB59" s="232"/>
      <c r="AC59" s="232"/>
      <c r="AD59" s="232"/>
      <c r="AE59" s="232"/>
      <c r="AF59" s="232"/>
      <c r="AG59" s="232"/>
      <c r="AH59" s="232"/>
      <c r="AI59" s="232"/>
      <c r="AJ59" s="232"/>
      <c r="AK59" s="232"/>
      <c r="AL59" s="232"/>
      <c r="AM59" s="232"/>
      <c r="AN59" s="232"/>
      <c r="AO59" s="232"/>
      <c r="AP59" s="232"/>
      <c r="AQ59" s="232"/>
      <c r="AR59" s="232"/>
      <c r="AS59" s="232"/>
      <c r="AT59" s="232"/>
      <c r="AU59" s="232"/>
      <c r="AV59" s="232"/>
      <c r="AW59" s="232"/>
      <c r="AX59" s="232"/>
      <c r="AY59" s="232"/>
      <c r="AZ59" s="232"/>
      <c r="BA59" s="232"/>
      <c r="BB59" s="232"/>
      <c r="BC59" s="232"/>
      <c r="BD59" s="232"/>
      <c r="BE59" s="232"/>
      <c r="BF59" s="232"/>
      <c r="BG59" s="232"/>
      <c r="BH59" s="232"/>
      <c r="BI59" s="232"/>
    </row>
    <row r="60" spans="1:61" s="187" customFormat="1" ht="22.5" hidden="1" customHeight="1">
      <c r="A60" s="328">
        <v>13</v>
      </c>
      <c r="B60" s="355" t="s">
        <v>219</v>
      </c>
      <c r="C60" s="347"/>
      <c r="D60" s="348">
        <f>+'Ekamutner ev caxser'!F67</f>
        <v>0</v>
      </c>
      <c r="E60" s="348">
        <f t="shared" si="0"/>
        <v>0</v>
      </c>
      <c r="F60" s="178" t="s">
        <v>195</v>
      </c>
      <c r="G60" s="174"/>
      <c r="H60" s="174"/>
      <c r="I60" s="174"/>
      <c r="J60" s="174"/>
      <c r="K60" s="174"/>
      <c r="L60" s="174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86"/>
      <c r="AL60" s="186"/>
      <c r="AM60" s="186"/>
      <c r="AN60" s="186"/>
      <c r="AO60" s="186"/>
      <c r="AP60" s="186"/>
      <c r="AQ60" s="186"/>
      <c r="AR60" s="186"/>
      <c r="AS60" s="186"/>
      <c r="AT60" s="186"/>
      <c r="AU60" s="186"/>
      <c r="AV60" s="186"/>
      <c r="AW60" s="186"/>
      <c r="AX60" s="186"/>
      <c r="AY60" s="186"/>
      <c r="AZ60" s="186"/>
      <c r="BA60" s="186"/>
      <c r="BB60" s="186"/>
      <c r="BC60" s="186"/>
      <c r="BD60" s="186"/>
      <c r="BE60" s="186"/>
      <c r="BF60" s="186"/>
      <c r="BG60" s="186"/>
      <c r="BH60" s="186"/>
      <c r="BI60" s="186"/>
    </row>
    <row r="61" spans="1:61" s="187" customFormat="1" ht="22.5" customHeight="1">
      <c r="A61" s="343">
        <v>10</v>
      </c>
      <c r="B61" s="351" t="s">
        <v>136</v>
      </c>
      <c r="C61" s="348">
        <f>SUM(C62:C64)</f>
        <v>248.3</v>
      </c>
      <c r="D61" s="348">
        <f t="shared" ref="D61" si="6">SUM(D62:D64)</f>
        <v>350.5</v>
      </c>
      <c r="E61" s="348">
        <f t="shared" si="0"/>
        <v>102.19999999999999</v>
      </c>
      <c r="F61" s="178"/>
      <c r="G61" s="174"/>
      <c r="H61" s="174"/>
      <c r="I61" s="174"/>
      <c r="J61" s="174"/>
      <c r="K61" s="174"/>
      <c r="L61" s="174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86"/>
      <c r="Y61" s="186"/>
      <c r="Z61" s="186"/>
      <c r="AA61" s="186"/>
      <c r="AB61" s="186"/>
      <c r="AC61" s="186"/>
      <c r="AD61" s="186"/>
      <c r="AE61" s="186"/>
      <c r="AF61" s="186"/>
      <c r="AG61" s="186"/>
      <c r="AH61" s="186"/>
      <c r="AI61" s="186"/>
      <c r="AJ61" s="186"/>
      <c r="AK61" s="186"/>
      <c r="AL61" s="186"/>
      <c r="AM61" s="186"/>
      <c r="AN61" s="186"/>
      <c r="AO61" s="186"/>
      <c r="AP61" s="186"/>
      <c r="AQ61" s="186"/>
      <c r="AR61" s="186"/>
      <c r="AS61" s="186"/>
      <c r="AT61" s="186"/>
      <c r="AU61" s="186"/>
      <c r="AV61" s="186"/>
      <c r="AW61" s="186"/>
      <c r="AX61" s="186"/>
      <c r="AY61" s="186"/>
      <c r="AZ61" s="186"/>
      <c r="BA61" s="186"/>
      <c r="BB61" s="186"/>
      <c r="BC61" s="186"/>
      <c r="BD61" s="186"/>
      <c r="BE61" s="186"/>
      <c r="BF61" s="186"/>
      <c r="BG61" s="186"/>
      <c r="BH61" s="186"/>
      <c r="BI61" s="186"/>
    </row>
    <row r="62" spans="1:61" ht="18" customHeight="1">
      <c r="A62" s="357">
        <v>10.1</v>
      </c>
      <c r="B62" s="337" t="s">
        <v>182</v>
      </c>
      <c r="C62" s="326">
        <v>242.3</v>
      </c>
      <c r="D62" s="348">
        <f>+'Ekamutner ev caxser'!F69</f>
        <v>242.3</v>
      </c>
      <c r="E62" s="338">
        <f t="shared" si="0"/>
        <v>0</v>
      </c>
      <c r="F62" s="178" t="s">
        <v>256</v>
      </c>
    </row>
    <row r="63" spans="1:61" ht="33" customHeight="1">
      <c r="A63" s="357">
        <v>10.199999999999999</v>
      </c>
      <c r="B63" s="361" t="s">
        <v>237</v>
      </c>
      <c r="C63" s="326"/>
      <c r="D63" s="348">
        <f>+'Ekamutner ev caxser'!F70</f>
        <v>102.2</v>
      </c>
      <c r="E63" s="338">
        <f>+D63-C63</f>
        <v>102.2</v>
      </c>
      <c r="F63" s="241" t="s">
        <v>168</v>
      </c>
    </row>
    <row r="64" spans="1:61" ht="18" customHeight="1">
      <c r="A64" s="357">
        <v>10.3</v>
      </c>
      <c r="B64" s="337" t="s">
        <v>183</v>
      </c>
      <c r="C64" s="326">
        <v>6</v>
      </c>
      <c r="D64" s="348">
        <f>+'Ekamutner ev caxser'!F71</f>
        <v>6</v>
      </c>
      <c r="E64" s="338">
        <f t="shared" si="0"/>
        <v>0</v>
      </c>
      <c r="F64" s="178" t="s">
        <v>251</v>
      </c>
    </row>
    <row r="65" spans="1:61" s="187" customFormat="1" ht="18" customHeight="1">
      <c r="A65" s="343">
        <v>11</v>
      </c>
      <c r="B65" s="362" t="s">
        <v>220</v>
      </c>
      <c r="C65" s="347">
        <v>10044.6</v>
      </c>
      <c r="D65" s="348">
        <f>+'Ekamutner ev caxser'!F72</f>
        <v>10087.6</v>
      </c>
      <c r="E65" s="348">
        <f>+D65-C65</f>
        <v>43</v>
      </c>
      <c r="F65" s="232"/>
      <c r="G65" s="185"/>
      <c r="H65" s="185"/>
      <c r="I65" s="185"/>
      <c r="J65" s="185"/>
      <c r="K65" s="185"/>
      <c r="L65" s="185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W65" s="186"/>
      <c r="X65" s="186"/>
      <c r="Y65" s="186"/>
      <c r="Z65" s="186"/>
      <c r="AA65" s="186"/>
      <c r="AB65" s="186"/>
      <c r="AC65" s="186"/>
      <c r="AD65" s="186"/>
      <c r="AE65" s="186"/>
      <c r="AF65" s="186"/>
      <c r="AG65" s="186"/>
      <c r="AH65" s="186"/>
      <c r="AI65" s="186"/>
      <c r="AJ65" s="186"/>
      <c r="AK65" s="186"/>
      <c r="AL65" s="186"/>
      <c r="AM65" s="186"/>
      <c r="AN65" s="186"/>
      <c r="AO65" s="186"/>
      <c r="AP65" s="186"/>
      <c r="AQ65" s="186"/>
      <c r="AR65" s="186"/>
      <c r="AS65" s="186"/>
      <c r="AT65" s="186"/>
      <c r="AU65" s="186"/>
      <c r="AV65" s="186"/>
      <c r="AW65" s="186"/>
      <c r="AX65" s="186"/>
      <c r="AY65" s="186"/>
      <c r="AZ65" s="186"/>
      <c r="BA65" s="186"/>
      <c r="BB65" s="186"/>
      <c r="BC65" s="186"/>
      <c r="BD65" s="186"/>
      <c r="BE65" s="186"/>
      <c r="BF65" s="186"/>
      <c r="BG65" s="186"/>
      <c r="BH65" s="186"/>
      <c r="BI65" s="186"/>
    </row>
    <row r="66" spans="1:61" ht="18" customHeight="1">
      <c r="A66" s="357">
        <v>11.1</v>
      </c>
      <c r="B66" s="363" t="s">
        <v>45</v>
      </c>
      <c r="C66" s="326">
        <v>9855.9</v>
      </c>
      <c r="D66" s="348">
        <f>+'Ekamutner ev caxser'!F73</f>
        <v>10087.6</v>
      </c>
      <c r="E66" s="338">
        <f>+D66-C66</f>
        <v>231.70000000000073</v>
      </c>
      <c r="F66" s="178"/>
    </row>
    <row r="67" spans="1:61" s="187" customFormat="1" ht="18.75" customHeight="1">
      <c r="A67" s="343">
        <v>12</v>
      </c>
      <c r="B67" s="351" t="s">
        <v>217</v>
      </c>
      <c r="C67" s="347">
        <v>100</v>
      </c>
      <c r="D67" s="348">
        <f>+'Ekamutner ev caxser'!F74</f>
        <v>60</v>
      </c>
      <c r="E67" s="348">
        <f>+D67-C67</f>
        <v>-40</v>
      </c>
      <c r="F67" s="173"/>
      <c r="G67" s="174"/>
      <c r="H67" s="174"/>
      <c r="I67" s="174"/>
      <c r="J67" s="174"/>
      <c r="K67" s="174"/>
      <c r="L67" s="174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6"/>
      <c r="AC67" s="186"/>
      <c r="AD67" s="186"/>
      <c r="AE67" s="186"/>
      <c r="AF67" s="186"/>
      <c r="AG67" s="186"/>
      <c r="AH67" s="186"/>
      <c r="AI67" s="186"/>
      <c r="AJ67" s="186"/>
      <c r="AK67" s="186"/>
      <c r="AL67" s="186"/>
      <c r="AM67" s="186"/>
      <c r="AN67" s="186"/>
      <c r="AO67" s="186"/>
      <c r="AP67" s="186"/>
      <c r="AQ67" s="186"/>
      <c r="AR67" s="186"/>
      <c r="AS67" s="186"/>
      <c r="AT67" s="186"/>
      <c r="AU67" s="186"/>
      <c r="AV67" s="186"/>
      <c r="AW67" s="186"/>
      <c r="AX67" s="186"/>
      <c r="AY67" s="186"/>
      <c r="AZ67" s="186"/>
      <c r="BA67" s="186"/>
      <c r="BB67" s="186"/>
      <c r="BC67" s="186"/>
      <c r="BD67" s="186"/>
      <c r="BE67" s="186"/>
      <c r="BF67" s="186"/>
      <c r="BG67" s="186"/>
      <c r="BH67" s="186"/>
      <c r="BI67" s="186"/>
    </row>
    <row r="68" spans="1:61" s="210" customFormat="1" ht="33.75" customHeight="1">
      <c r="A68" s="364" t="s">
        <v>17</v>
      </c>
      <c r="B68" s="365" t="s">
        <v>46</v>
      </c>
      <c r="C68" s="344">
        <f>+C6-C24</f>
        <v>0</v>
      </c>
      <c r="D68" s="345">
        <f>+D6-D24</f>
        <v>8.0000000016298145E-3</v>
      </c>
      <c r="E68" s="345">
        <f>+D68-C68</f>
        <v>8.0000000016298145E-3</v>
      </c>
      <c r="F68" s="315"/>
      <c r="G68" s="208"/>
      <c r="H68" s="208"/>
      <c r="I68" s="208"/>
      <c r="J68" s="208"/>
      <c r="K68" s="208"/>
      <c r="L68" s="208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  <c r="AE68" s="209"/>
      <c r="AF68" s="209"/>
      <c r="AG68" s="209"/>
      <c r="AH68" s="209"/>
      <c r="AI68" s="209"/>
      <c r="AJ68" s="209"/>
      <c r="AK68" s="209"/>
      <c r="AL68" s="209"/>
      <c r="AM68" s="209"/>
      <c r="AN68" s="209"/>
      <c r="AO68" s="209"/>
      <c r="AP68" s="209"/>
      <c r="AQ68" s="209"/>
      <c r="AR68" s="209"/>
      <c r="AS68" s="209"/>
      <c r="AT68" s="209"/>
      <c r="AU68" s="209"/>
      <c r="AV68" s="209"/>
      <c r="AW68" s="209"/>
      <c r="AX68" s="209"/>
      <c r="AY68" s="209"/>
      <c r="AZ68" s="209"/>
      <c r="BA68" s="209"/>
      <c r="BB68" s="209"/>
      <c r="BC68" s="209"/>
      <c r="BD68" s="209"/>
      <c r="BE68" s="209"/>
      <c r="BF68" s="209"/>
      <c r="BG68" s="209"/>
      <c r="BH68" s="209"/>
      <c r="BI68" s="209"/>
    </row>
    <row r="69" spans="1:61" s="187" customFormat="1" ht="33" customHeight="1">
      <c r="A69" s="366"/>
      <c r="B69" s="367"/>
      <c r="C69" s="368"/>
      <c r="D69" s="368"/>
      <c r="E69" s="369"/>
      <c r="F69" s="173"/>
      <c r="G69" s="174"/>
      <c r="H69" s="174"/>
      <c r="I69" s="174"/>
      <c r="J69" s="174"/>
      <c r="K69" s="174"/>
      <c r="L69" s="174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  <c r="Y69" s="186"/>
      <c r="Z69" s="186"/>
      <c r="AA69" s="186"/>
      <c r="AB69" s="186"/>
      <c r="AC69" s="186"/>
      <c r="AD69" s="186"/>
      <c r="AE69" s="186"/>
      <c r="AF69" s="186"/>
      <c r="AG69" s="186"/>
      <c r="AH69" s="186"/>
      <c r="AI69" s="186"/>
      <c r="AJ69" s="186"/>
      <c r="AK69" s="186"/>
      <c r="AL69" s="186"/>
      <c r="AM69" s="186"/>
      <c r="AN69" s="186"/>
      <c r="AO69" s="186"/>
      <c r="AP69" s="186"/>
      <c r="AQ69" s="186"/>
      <c r="AR69" s="186"/>
      <c r="AS69" s="186"/>
      <c r="AT69" s="186"/>
      <c r="AU69" s="186"/>
      <c r="AV69" s="186"/>
      <c r="AW69" s="186"/>
      <c r="AX69" s="186"/>
      <c r="AY69" s="186"/>
      <c r="AZ69" s="186"/>
      <c r="BA69" s="186"/>
      <c r="BB69" s="186"/>
      <c r="BC69" s="186"/>
      <c r="BD69" s="186"/>
      <c r="BE69" s="186"/>
      <c r="BF69" s="186"/>
      <c r="BG69" s="186"/>
      <c r="BH69" s="186"/>
      <c r="BI69" s="186"/>
    </row>
    <row r="70" spans="1:61" s="179" customFormat="1">
      <c r="A70" s="370"/>
      <c r="B70" s="371" t="s">
        <v>2</v>
      </c>
      <c r="C70" s="474" t="s">
        <v>280</v>
      </c>
      <c r="D70" s="474"/>
      <c r="E70" s="372"/>
      <c r="F70" s="173"/>
      <c r="G70" s="174"/>
      <c r="H70" s="174"/>
      <c r="I70" s="174"/>
      <c r="J70" s="174"/>
      <c r="K70" s="174"/>
      <c r="L70" s="174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  <c r="AN70" s="178"/>
      <c r="AO70" s="178"/>
      <c r="AP70" s="178"/>
      <c r="AQ70" s="178"/>
      <c r="AR70" s="178"/>
      <c r="AS70" s="178"/>
      <c r="AT70" s="178"/>
      <c r="AU70" s="178"/>
      <c r="AV70" s="178"/>
      <c r="AW70" s="178"/>
      <c r="AX70" s="178"/>
      <c r="AY70" s="178"/>
      <c r="AZ70" s="178"/>
      <c r="BA70" s="178"/>
      <c r="BB70" s="178"/>
      <c r="BC70" s="178"/>
      <c r="BD70" s="178"/>
      <c r="BE70" s="178"/>
      <c r="BF70" s="178"/>
      <c r="BG70" s="178"/>
      <c r="BH70" s="178"/>
      <c r="BI70" s="178"/>
    </row>
    <row r="71" spans="1:61" s="219" customFormat="1" ht="13.5" customHeight="1">
      <c r="A71" s="370"/>
      <c r="B71" s="370" t="s">
        <v>4</v>
      </c>
      <c r="C71" s="473" t="s">
        <v>5</v>
      </c>
      <c r="D71" s="473"/>
      <c r="E71" s="373"/>
      <c r="F71" s="173"/>
      <c r="G71" s="149"/>
      <c r="H71" s="149"/>
      <c r="I71" s="149"/>
      <c r="J71" s="149"/>
      <c r="K71" s="149"/>
      <c r="L71" s="149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</row>
    <row r="72" spans="1:61" s="219" customFormat="1" ht="5.25" customHeight="1">
      <c r="A72" s="370"/>
      <c r="B72" s="370"/>
      <c r="C72" s="374"/>
      <c r="D72" s="375"/>
      <c r="E72" s="373"/>
      <c r="F72" s="173"/>
      <c r="G72" s="149"/>
      <c r="H72" s="149"/>
      <c r="I72" s="149"/>
      <c r="J72" s="149"/>
      <c r="K72" s="149"/>
      <c r="L72" s="149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G72" s="220"/>
      <c r="AH72" s="220"/>
      <c r="AI72" s="220"/>
      <c r="AJ72" s="220"/>
      <c r="AK72" s="220"/>
      <c r="AL72" s="220"/>
      <c r="AM72" s="220"/>
      <c r="AN72" s="220"/>
      <c r="AO72" s="220"/>
      <c r="AP72" s="220"/>
      <c r="AQ72" s="220"/>
      <c r="AR72" s="220"/>
      <c r="AS72" s="220"/>
      <c r="AT72" s="220"/>
      <c r="AU72" s="220"/>
      <c r="AV72" s="220"/>
      <c r="AW72" s="220"/>
      <c r="AX72" s="220"/>
      <c r="AY72" s="220"/>
      <c r="AZ72" s="220"/>
      <c r="BA72" s="220"/>
      <c r="BB72" s="220"/>
      <c r="BC72" s="220"/>
      <c r="BD72" s="220"/>
      <c r="BE72" s="220"/>
      <c r="BF72" s="220"/>
      <c r="BG72" s="220"/>
      <c r="BH72" s="220"/>
      <c r="BI72" s="220"/>
    </row>
    <row r="73" spans="1:61" s="219" customFormat="1">
      <c r="A73" s="375"/>
      <c r="B73" s="376" t="s">
        <v>6</v>
      </c>
      <c r="C73" s="474" t="s">
        <v>281</v>
      </c>
      <c r="D73" s="474"/>
      <c r="E73" s="373"/>
      <c r="F73" s="173"/>
      <c r="G73" s="149"/>
      <c r="H73" s="149"/>
      <c r="I73" s="149"/>
      <c r="J73" s="149"/>
      <c r="K73" s="149"/>
      <c r="L73" s="149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  <c r="AA73" s="220"/>
      <c r="AB73" s="220"/>
      <c r="AC73" s="220"/>
      <c r="AD73" s="220"/>
      <c r="AE73" s="220"/>
      <c r="AF73" s="220"/>
      <c r="AG73" s="220"/>
      <c r="AH73" s="220"/>
      <c r="AI73" s="220"/>
      <c r="AJ73" s="220"/>
      <c r="AK73" s="220"/>
      <c r="AL73" s="220"/>
      <c r="AM73" s="220"/>
      <c r="AN73" s="220"/>
      <c r="AO73" s="220"/>
      <c r="AP73" s="220"/>
      <c r="AQ73" s="220"/>
      <c r="AR73" s="220"/>
      <c r="AS73" s="220"/>
      <c r="AT73" s="220"/>
      <c r="AU73" s="220"/>
      <c r="AV73" s="220"/>
      <c r="AW73" s="220"/>
      <c r="AX73" s="220"/>
      <c r="AY73" s="220"/>
      <c r="AZ73" s="220"/>
      <c r="BA73" s="220"/>
      <c r="BB73" s="220"/>
      <c r="BC73" s="220"/>
      <c r="BD73" s="220"/>
      <c r="BE73" s="220"/>
      <c r="BF73" s="220"/>
      <c r="BG73" s="220"/>
      <c r="BH73" s="220"/>
      <c r="BI73" s="220"/>
    </row>
    <row r="74" spans="1:61" s="219" customFormat="1" ht="12" customHeight="1">
      <c r="A74" s="375"/>
      <c r="B74" s="375"/>
      <c r="C74" s="473" t="s">
        <v>5</v>
      </c>
      <c r="D74" s="473"/>
      <c r="E74" s="373"/>
      <c r="F74" s="173"/>
      <c r="G74" s="149"/>
      <c r="H74" s="149"/>
      <c r="I74" s="149"/>
      <c r="J74" s="149"/>
      <c r="K74" s="149"/>
      <c r="L74" s="149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20"/>
      <c r="Z74" s="220"/>
      <c r="AA74" s="220"/>
      <c r="AB74" s="220"/>
      <c r="AC74" s="220"/>
      <c r="AD74" s="220"/>
      <c r="AE74" s="220"/>
      <c r="AF74" s="220"/>
      <c r="AG74" s="220"/>
      <c r="AH74" s="220"/>
      <c r="AI74" s="220"/>
      <c r="AJ74" s="220"/>
      <c r="AK74" s="220"/>
      <c r="AL74" s="220"/>
      <c r="AM74" s="220"/>
      <c r="AN74" s="220"/>
      <c r="AO74" s="220"/>
      <c r="AP74" s="220"/>
      <c r="AQ74" s="220"/>
      <c r="AR74" s="220"/>
      <c r="AS74" s="220"/>
      <c r="AT74" s="220"/>
      <c r="AU74" s="220"/>
      <c r="AV74" s="220"/>
      <c r="AW74" s="220"/>
      <c r="AX74" s="220"/>
      <c r="AY74" s="220"/>
      <c r="AZ74" s="220"/>
      <c r="BA74" s="220"/>
      <c r="BB74" s="220"/>
      <c r="BC74" s="220"/>
      <c r="BD74" s="220"/>
      <c r="BE74" s="220"/>
      <c r="BF74" s="220"/>
      <c r="BG74" s="220"/>
      <c r="BH74" s="220"/>
      <c r="BI74" s="220"/>
    </row>
    <row r="75" spans="1:61" s="219" customFormat="1">
      <c r="A75" s="375"/>
      <c r="B75" s="377" t="s">
        <v>1</v>
      </c>
      <c r="C75" s="375"/>
      <c r="D75" s="375"/>
      <c r="E75" s="373"/>
      <c r="F75" s="173"/>
      <c r="G75" s="149"/>
      <c r="H75" s="149"/>
      <c r="I75" s="149"/>
      <c r="J75" s="149"/>
      <c r="K75" s="149"/>
      <c r="L75" s="149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0"/>
      <c r="AB75" s="220"/>
      <c r="AC75" s="220"/>
      <c r="AD75" s="220"/>
      <c r="AE75" s="220"/>
      <c r="AF75" s="220"/>
      <c r="AG75" s="220"/>
      <c r="AH75" s="220"/>
      <c r="AI75" s="220"/>
      <c r="AJ75" s="220"/>
      <c r="AK75" s="220"/>
      <c r="AL75" s="220"/>
      <c r="AM75" s="220"/>
      <c r="AN75" s="220"/>
      <c r="AO75" s="220"/>
      <c r="AP75" s="220"/>
      <c r="AQ75" s="220"/>
      <c r="AR75" s="220"/>
      <c r="AS75" s="220"/>
      <c r="AT75" s="220"/>
      <c r="AU75" s="220"/>
      <c r="AV75" s="220"/>
      <c r="AW75" s="220"/>
      <c r="AX75" s="220"/>
      <c r="AY75" s="220"/>
      <c r="AZ75" s="220"/>
      <c r="BA75" s="220"/>
      <c r="BB75" s="220"/>
      <c r="BC75" s="220"/>
      <c r="BD75" s="220"/>
      <c r="BE75" s="220"/>
      <c r="BF75" s="220"/>
      <c r="BG75" s="220"/>
      <c r="BH75" s="220"/>
      <c r="BI75" s="220"/>
    </row>
    <row r="76" spans="1:61" s="150" customFormat="1">
      <c r="E76" s="268"/>
      <c r="F76" s="173"/>
      <c r="G76" s="149"/>
      <c r="H76" s="149"/>
      <c r="I76" s="149"/>
      <c r="J76" s="149"/>
      <c r="K76" s="149"/>
      <c r="L76" s="149"/>
    </row>
    <row r="77" spans="1:61" s="150" customFormat="1">
      <c r="E77" s="268"/>
      <c r="F77" s="173"/>
      <c r="G77" s="149"/>
      <c r="H77" s="149"/>
      <c r="I77" s="149"/>
      <c r="J77" s="149"/>
      <c r="K77" s="149"/>
      <c r="L77" s="149"/>
    </row>
    <row r="78" spans="1:61" s="150" customFormat="1">
      <c r="E78" s="268"/>
      <c r="F78" s="173"/>
      <c r="G78" s="149"/>
      <c r="H78" s="149"/>
      <c r="I78" s="149"/>
      <c r="J78" s="149"/>
      <c r="K78" s="149"/>
      <c r="L78" s="149"/>
    </row>
    <row r="79" spans="1:61" s="150" customFormat="1">
      <c r="E79" s="268"/>
      <c r="F79" s="173"/>
      <c r="G79" s="149"/>
      <c r="H79" s="149"/>
      <c r="I79" s="149"/>
      <c r="J79" s="149"/>
      <c r="K79" s="149"/>
      <c r="L79" s="149"/>
    </row>
    <row r="80" spans="1:61" s="150" customFormat="1">
      <c r="E80" s="268"/>
      <c r="F80" s="173"/>
      <c r="G80" s="149"/>
      <c r="H80" s="149"/>
      <c r="I80" s="149"/>
      <c r="J80" s="149"/>
      <c r="K80" s="149"/>
      <c r="L80" s="149"/>
    </row>
    <row r="81" spans="5:12" s="150" customFormat="1">
      <c r="E81" s="268"/>
      <c r="F81" s="173"/>
      <c r="G81" s="149"/>
      <c r="H81" s="149"/>
      <c r="I81" s="149"/>
      <c r="J81" s="149"/>
      <c r="K81" s="149"/>
      <c r="L81" s="149"/>
    </row>
    <row r="82" spans="5:12" s="150" customFormat="1">
      <c r="E82" s="268"/>
      <c r="F82" s="173"/>
      <c r="G82" s="149"/>
      <c r="H82" s="149"/>
      <c r="I82" s="149"/>
      <c r="J82" s="149"/>
      <c r="K82" s="149"/>
      <c r="L82" s="149"/>
    </row>
    <row r="83" spans="5:12" s="150" customFormat="1">
      <c r="E83" s="268"/>
      <c r="F83" s="173"/>
      <c r="G83" s="149"/>
      <c r="H83" s="149"/>
      <c r="I83" s="149"/>
      <c r="J83" s="149"/>
      <c r="K83" s="149"/>
      <c r="L83" s="149"/>
    </row>
    <row r="84" spans="5:12" s="150" customFormat="1">
      <c r="E84" s="268"/>
      <c r="F84" s="173"/>
      <c r="G84" s="149"/>
      <c r="H84" s="149"/>
      <c r="I84" s="149"/>
      <c r="J84" s="149"/>
      <c r="K84" s="149"/>
      <c r="L84" s="149"/>
    </row>
    <row r="85" spans="5:12" s="150" customFormat="1">
      <c r="E85" s="268"/>
      <c r="F85" s="173"/>
      <c r="G85" s="149"/>
      <c r="H85" s="149"/>
      <c r="I85" s="149"/>
      <c r="J85" s="149"/>
      <c r="K85" s="149"/>
      <c r="L85" s="149"/>
    </row>
    <row r="86" spans="5:12" s="150" customFormat="1">
      <c r="E86" s="268"/>
      <c r="F86" s="173"/>
      <c r="G86" s="149"/>
      <c r="H86" s="149"/>
      <c r="I86" s="149"/>
      <c r="J86" s="149"/>
      <c r="K86" s="149"/>
      <c r="L86" s="149"/>
    </row>
    <row r="87" spans="5:12" s="150" customFormat="1">
      <c r="E87" s="268"/>
      <c r="F87" s="173"/>
      <c r="G87" s="149"/>
      <c r="H87" s="149"/>
      <c r="I87" s="149"/>
      <c r="J87" s="149"/>
      <c r="K87" s="149"/>
      <c r="L87" s="149"/>
    </row>
    <row r="88" spans="5:12" s="150" customFormat="1">
      <c r="E88" s="268"/>
      <c r="F88" s="173"/>
      <c r="G88" s="149"/>
      <c r="H88" s="149"/>
      <c r="I88" s="149"/>
      <c r="J88" s="149"/>
      <c r="K88" s="149"/>
      <c r="L88" s="149"/>
    </row>
    <row r="89" spans="5:12" s="150" customFormat="1">
      <c r="E89" s="268"/>
      <c r="F89" s="173"/>
      <c r="G89" s="149"/>
      <c r="H89" s="149"/>
      <c r="I89" s="149"/>
      <c r="J89" s="149"/>
      <c r="K89" s="149"/>
      <c r="L89" s="149"/>
    </row>
    <row r="90" spans="5:12" s="150" customFormat="1">
      <c r="E90" s="268"/>
      <c r="F90" s="173"/>
      <c r="G90" s="149"/>
      <c r="H90" s="149"/>
      <c r="I90" s="149"/>
      <c r="J90" s="149"/>
      <c r="K90" s="149"/>
      <c r="L90" s="149"/>
    </row>
    <row r="91" spans="5:12" s="150" customFormat="1">
      <c r="E91" s="268"/>
      <c r="F91" s="173"/>
      <c r="G91" s="149"/>
      <c r="H91" s="149"/>
      <c r="I91" s="149"/>
      <c r="J91" s="149"/>
      <c r="K91" s="149"/>
      <c r="L91" s="149"/>
    </row>
    <row r="92" spans="5:12" s="150" customFormat="1">
      <c r="E92" s="268"/>
      <c r="F92" s="173"/>
      <c r="G92" s="149"/>
      <c r="H92" s="149"/>
      <c r="I92" s="149"/>
      <c r="J92" s="149"/>
      <c r="K92" s="149"/>
      <c r="L92" s="149"/>
    </row>
    <row r="93" spans="5:12" s="150" customFormat="1">
      <c r="E93" s="268"/>
      <c r="F93" s="173"/>
      <c r="G93" s="149"/>
      <c r="H93" s="149"/>
      <c r="I93" s="149"/>
      <c r="J93" s="149"/>
      <c r="K93" s="149"/>
      <c r="L93" s="149"/>
    </row>
    <row r="94" spans="5:12" s="150" customFormat="1">
      <c r="E94" s="268"/>
      <c r="F94" s="173"/>
      <c r="G94" s="149"/>
      <c r="H94" s="149"/>
      <c r="I94" s="149"/>
      <c r="J94" s="149"/>
      <c r="K94" s="149"/>
      <c r="L94" s="149"/>
    </row>
    <row r="95" spans="5:12" s="150" customFormat="1">
      <c r="E95" s="268"/>
      <c r="F95" s="173"/>
      <c r="G95" s="149"/>
      <c r="H95" s="149"/>
      <c r="I95" s="149"/>
      <c r="J95" s="149"/>
      <c r="K95" s="149"/>
      <c r="L95" s="149"/>
    </row>
    <row r="96" spans="5:12" s="150" customFormat="1">
      <c r="E96" s="268"/>
      <c r="F96" s="173"/>
      <c r="G96" s="149"/>
      <c r="H96" s="149"/>
      <c r="I96" s="149"/>
      <c r="J96" s="149"/>
      <c r="K96" s="149"/>
      <c r="L96" s="149"/>
    </row>
    <row r="97" spans="5:12" s="150" customFormat="1">
      <c r="E97" s="268"/>
      <c r="F97" s="173"/>
      <c r="G97" s="149"/>
      <c r="H97" s="149"/>
      <c r="I97" s="149"/>
      <c r="J97" s="149"/>
      <c r="K97" s="149"/>
      <c r="L97" s="149"/>
    </row>
    <row r="98" spans="5:12" s="150" customFormat="1">
      <c r="E98" s="268"/>
      <c r="F98" s="173"/>
      <c r="G98" s="149"/>
      <c r="H98" s="149"/>
      <c r="I98" s="149"/>
      <c r="J98" s="149"/>
      <c r="K98" s="149"/>
      <c r="L98" s="149"/>
    </row>
  </sheetData>
  <sheetProtection algorithmName="SHA-512" hashValue="YN1+FepBRwH0xOtSYaA2yMyrY0/sds+R3Cq9mWr1AAvxJJ8iccCcoHdz4uWfv021QaIwfEUaOEQfe+7lgM2xIw==" saltValue="7cwHPVvXemdTkK5Ev96Gng==" spinCount="100000" sheet="1" objects="1" scenarios="1" formatCells="0" formatColumns="0" formatRows="0" insertColumns="0" insertRows="0" insertHyperlinks="0" deleteColumns="0" deleteRows="0" sort="0" autoFilter="0" pivotTables="0"/>
  <mergeCells count="7">
    <mergeCell ref="C74:D74"/>
    <mergeCell ref="C70:D70"/>
    <mergeCell ref="C73:D73"/>
    <mergeCell ref="A1:E1"/>
    <mergeCell ref="A3:E3"/>
    <mergeCell ref="A2:E2"/>
    <mergeCell ref="C71:D71"/>
  </mergeCells>
  <pageMargins left="0.15748031496062992" right="0.19685039370078741" top="0.23622047244094491" bottom="0.27559055118110237" header="0.15748031496062992" footer="0.19685039370078741"/>
  <pageSetup paperSize="9" scale="85" orientation="portrait" r:id="rId1"/>
  <headerFooter alignWithMargins="0"/>
  <ignoredErrors>
    <ignoredError sqref="D53 C33:D33 C14:D14 C20:D20 D6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view="pageBreakPreview" topLeftCell="A57" zoomScaleSheetLayoutView="100" workbookViewId="0">
      <selection activeCell="E50" sqref="E50"/>
    </sheetView>
  </sheetViews>
  <sheetFormatPr defaultRowHeight="13.5"/>
  <cols>
    <col min="1" max="1" width="6.7109375" style="27" customWidth="1"/>
    <col min="2" max="2" width="60.7109375" style="27" customWidth="1"/>
    <col min="3" max="3" width="17.85546875" style="27" customWidth="1"/>
    <col min="4" max="4" width="18.28515625" style="27" customWidth="1"/>
    <col min="5" max="5" width="14.5703125" style="27" customWidth="1"/>
    <col min="6" max="6" width="9.140625" style="41"/>
    <col min="7" max="12" width="9.140625" style="31"/>
    <col min="13" max="16384" width="9.140625" style="27"/>
  </cols>
  <sheetData>
    <row r="1" spans="1:19" s="9" customFormat="1" ht="18.75" customHeight="1">
      <c r="A1" s="475" t="s">
        <v>47</v>
      </c>
      <c r="B1" s="475"/>
      <c r="C1" s="475"/>
      <c r="D1" s="475"/>
      <c r="E1" s="475"/>
      <c r="F1" s="49"/>
      <c r="G1" s="43"/>
      <c r="H1" s="43"/>
      <c r="I1" s="43"/>
      <c r="J1" s="43"/>
      <c r="K1" s="43"/>
      <c r="L1" s="43"/>
      <c r="M1" s="47"/>
      <c r="N1" s="47"/>
      <c r="O1" s="47"/>
      <c r="P1" s="47"/>
      <c r="Q1" s="47"/>
      <c r="R1" s="47"/>
      <c r="S1" s="47"/>
    </row>
    <row r="2" spans="1:19" s="11" customFormat="1" ht="31.5" customHeight="1">
      <c r="A2" s="472" t="s">
        <v>278</v>
      </c>
      <c r="B2" s="472"/>
      <c r="C2" s="472"/>
      <c r="D2" s="472"/>
      <c r="E2" s="472"/>
      <c r="F2" s="40"/>
      <c r="G2" s="165"/>
      <c r="H2" s="44"/>
      <c r="I2" s="44"/>
      <c r="J2" s="44"/>
      <c r="K2" s="44"/>
      <c r="L2" s="44"/>
      <c r="M2" s="48"/>
      <c r="N2" s="48"/>
      <c r="O2" s="48"/>
      <c r="P2" s="48"/>
      <c r="Q2" s="48"/>
      <c r="R2" s="48"/>
      <c r="S2" s="48"/>
    </row>
    <row r="3" spans="1:19" s="9" customFormat="1" ht="36" customHeight="1">
      <c r="A3" s="478" t="s">
        <v>255</v>
      </c>
      <c r="B3" s="478"/>
      <c r="C3" s="478"/>
      <c r="D3" s="478"/>
      <c r="E3" s="478"/>
      <c r="F3" s="50"/>
      <c r="G3" s="45"/>
      <c r="H3" s="45"/>
      <c r="I3" s="45"/>
      <c r="J3" s="45"/>
      <c r="K3" s="45"/>
      <c r="L3" s="43"/>
      <c r="M3" s="47"/>
      <c r="N3" s="47"/>
      <c r="O3" s="47"/>
      <c r="P3" s="47"/>
      <c r="Q3" s="47"/>
      <c r="R3" s="47"/>
      <c r="S3" s="47"/>
    </row>
    <row r="4" spans="1:19" s="25" customFormat="1" ht="15" customHeight="1">
      <c r="A4" s="243"/>
      <c r="B4" s="243"/>
      <c r="C4" s="246"/>
      <c r="D4" s="246"/>
      <c r="E4" s="263" t="s">
        <v>23</v>
      </c>
      <c r="F4" s="39"/>
      <c r="G4" s="17"/>
      <c r="H4" s="17"/>
      <c r="I4" s="17"/>
      <c r="J4" s="17"/>
      <c r="K4" s="17"/>
      <c r="L4" s="17"/>
    </row>
    <row r="5" spans="1:19" s="31" customFormat="1" ht="67.5" customHeight="1">
      <c r="A5" s="32" t="s">
        <v>3</v>
      </c>
      <c r="B5" s="34" t="s">
        <v>15</v>
      </c>
      <c r="C5" s="22" t="s">
        <v>252</v>
      </c>
      <c r="D5" s="22" t="s">
        <v>253</v>
      </c>
      <c r="E5" s="33" t="s">
        <v>28</v>
      </c>
      <c r="F5" s="41"/>
    </row>
    <row r="6" spans="1:19" s="25" customFormat="1" ht="39" customHeight="1">
      <c r="A6" s="248" t="s">
        <v>7</v>
      </c>
      <c r="B6" s="28" t="s">
        <v>16</v>
      </c>
      <c r="C6" s="6">
        <v>3811.8</v>
      </c>
      <c r="D6" s="259">
        <f>+'Dramakan hosqer'!F13</f>
        <v>3811.8</v>
      </c>
      <c r="E6" s="259">
        <f>+D6-C6</f>
        <v>0</v>
      </c>
      <c r="F6" s="39"/>
      <c r="G6" s="17"/>
      <c r="H6" s="17"/>
      <c r="I6" s="17"/>
      <c r="J6" s="17"/>
      <c r="K6" s="17"/>
      <c r="L6" s="17"/>
    </row>
    <row r="7" spans="1:19" s="25" customFormat="1" ht="36.75" customHeight="1">
      <c r="A7" s="248" t="s">
        <v>8</v>
      </c>
      <c r="B7" s="28" t="s">
        <v>48</v>
      </c>
      <c r="C7" s="259">
        <f>SUM(C8:C9,C13:C15,C20:C21)</f>
        <v>83345.3</v>
      </c>
      <c r="D7" s="259">
        <f t="shared" ref="D7" si="0">SUM(D8:D9,D13:D15,D20:D21)</f>
        <v>83425</v>
      </c>
      <c r="E7" s="259">
        <f t="shared" ref="E7:E70" si="1">+D7-C7</f>
        <v>79.69999999999709</v>
      </c>
      <c r="F7" s="39"/>
      <c r="G7" s="17"/>
      <c r="H7" s="17"/>
      <c r="I7" s="17"/>
      <c r="J7" s="17"/>
      <c r="K7" s="17"/>
      <c r="L7" s="17"/>
    </row>
    <row r="8" spans="1:19" s="26" customFormat="1" ht="22.5" customHeight="1">
      <c r="A8" s="143">
        <v>1</v>
      </c>
      <c r="B8" s="153" t="s">
        <v>198</v>
      </c>
      <c r="C8" s="132">
        <v>78983.600000000006</v>
      </c>
      <c r="D8" s="259">
        <f>+'Dramakan hosqer'!F15</f>
        <v>79683.399999999994</v>
      </c>
      <c r="E8" s="260">
        <f t="shared" si="1"/>
        <v>699.79999999998836</v>
      </c>
      <c r="F8" s="39"/>
      <c r="G8" s="37"/>
      <c r="H8" s="37"/>
      <c r="I8" s="37"/>
      <c r="J8" s="37"/>
      <c r="K8" s="37"/>
      <c r="L8" s="37"/>
    </row>
    <row r="9" spans="1:19" s="26" customFormat="1" ht="22.5" hidden="1" customHeight="1">
      <c r="A9" s="143">
        <v>2</v>
      </c>
      <c r="B9" s="153" t="s">
        <v>202</v>
      </c>
      <c r="C9" s="260">
        <f>SUM(C10:C12)</f>
        <v>0</v>
      </c>
      <c r="D9" s="260">
        <f>SUM(D10:D12)</f>
        <v>0</v>
      </c>
      <c r="E9" s="260">
        <f t="shared" si="1"/>
        <v>0</v>
      </c>
      <c r="F9" s="39"/>
      <c r="G9" s="37"/>
      <c r="H9" s="37"/>
      <c r="I9" s="37"/>
      <c r="J9" s="37"/>
      <c r="K9" s="37"/>
      <c r="L9" s="37"/>
    </row>
    <row r="10" spans="1:19" ht="21.75" hidden="1" customHeight="1">
      <c r="A10" s="12">
        <v>2.1</v>
      </c>
      <c r="B10" s="13" t="s">
        <v>203</v>
      </c>
      <c r="C10" s="7"/>
      <c r="D10" s="321">
        <f>+'Dramakan hosqer'!F17</f>
        <v>0</v>
      </c>
      <c r="E10" s="295">
        <f t="shared" si="1"/>
        <v>0</v>
      </c>
      <c r="F10" s="173" t="s">
        <v>245</v>
      </c>
    </row>
    <row r="11" spans="1:19" s="150" customFormat="1" ht="21.75" hidden="1" customHeight="1">
      <c r="A11" s="146">
        <v>2.2000000000000002</v>
      </c>
      <c r="B11" s="256" t="s">
        <v>204</v>
      </c>
      <c r="C11" s="147"/>
      <c r="D11" s="321">
        <f>+'Dramakan hosqer'!F18</f>
        <v>0</v>
      </c>
      <c r="E11" s="270">
        <f t="shared" si="1"/>
        <v>0</v>
      </c>
      <c r="F11" s="148"/>
      <c r="G11" s="149"/>
      <c r="H11" s="149"/>
      <c r="I11" s="149"/>
      <c r="J11" s="149"/>
      <c r="K11" s="149"/>
      <c r="L11" s="149"/>
    </row>
    <row r="12" spans="1:19" s="150" customFormat="1" ht="21.75" hidden="1" customHeight="1">
      <c r="A12" s="146">
        <v>2.2999999999999998</v>
      </c>
      <c r="B12" s="256" t="s">
        <v>236</v>
      </c>
      <c r="C12" s="147"/>
      <c r="D12" s="321">
        <f>+'Dramakan hosqer'!F19</f>
        <v>0</v>
      </c>
      <c r="E12" s="270">
        <f t="shared" si="1"/>
        <v>0</v>
      </c>
      <c r="F12" s="148"/>
      <c r="G12" s="149"/>
      <c r="H12" s="149"/>
      <c r="I12" s="149"/>
      <c r="J12" s="149"/>
      <c r="K12" s="149"/>
      <c r="L12" s="149"/>
    </row>
    <row r="13" spans="1:19" s="26" customFormat="1" ht="35.25" hidden="1" customHeight="1">
      <c r="A13" s="143">
        <v>3</v>
      </c>
      <c r="B13" s="144" t="s">
        <v>199</v>
      </c>
      <c r="C13" s="132"/>
      <c r="D13" s="321">
        <f>+'Dramakan hosqer'!F20</f>
        <v>0</v>
      </c>
      <c r="E13" s="260">
        <f t="shared" si="1"/>
        <v>0</v>
      </c>
      <c r="F13" s="39" t="s">
        <v>197</v>
      </c>
      <c r="G13" s="37"/>
      <c r="H13" s="37"/>
      <c r="I13" s="37"/>
      <c r="J13" s="37"/>
      <c r="K13" s="37"/>
      <c r="L13" s="37"/>
    </row>
    <row r="14" spans="1:19" s="26" customFormat="1" ht="17.25">
      <c r="A14" s="143">
        <v>2</v>
      </c>
      <c r="B14" s="145" t="s">
        <v>200</v>
      </c>
      <c r="C14" s="132">
        <v>20</v>
      </c>
      <c r="D14" s="321">
        <f>+'Dramakan hosqer'!F21</f>
        <v>54</v>
      </c>
      <c r="E14" s="260">
        <f t="shared" si="1"/>
        <v>34</v>
      </c>
      <c r="F14" s="317" t="s">
        <v>248</v>
      </c>
      <c r="G14" s="37"/>
      <c r="H14" s="37"/>
      <c r="I14" s="37"/>
      <c r="J14" s="37"/>
      <c r="K14" s="37"/>
      <c r="L14" s="37"/>
    </row>
    <row r="15" spans="1:19" s="26" customFormat="1" ht="18" customHeight="1">
      <c r="A15" s="143">
        <v>3</v>
      </c>
      <c r="B15" s="153" t="s">
        <v>201</v>
      </c>
      <c r="C15" s="260">
        <f t="shared" ref="C15:D15" si="2">SUM(C16:C19)</f>
        <v>4341.7000000000007</v>
      </c>
      <c r="D15" s="260">
        <f t="shared" si="2"/>
        <v>3687.6</v>
      </c>
      <c r="E15" s="260">
        <f t="shared" si="1"/>
        <v>-654.10000000000082</v>
      </c>
      <c r="F15" s="317" t="s">
        <v>248</v>
      </c>
      <c r="G15" s="37"/>
      <c r="H15" s="37"/>
      <c r="I15" s="37"/>
      <c r="J15" s="37"/>
      <c r="K15" s="37"/>
      <c r="L15" s="37"/>
    </row>
    <row r="16" spans="1:19" ht="18" customHeight="1">
      <c r="A16" s="12">
        <v>3.1</v>
      </c>
      <c r="B16" s="13" t="s">
        <v>177</v>
      </c>
      <c r="C16" s="7">
        <v>4116.6000000000004</v>
      </c>
      <c r="D16" s="321">
        <f>+'Dramakan hosqer'!F23</f>
        <v>3382.8</v>
      </c>
      <c r="E16" s="295">
        <f t="shared" si="1"/>
        <v>-733.80000000000018</v>
      </c>
    </row>
    <row r="17" spans="1:12" ht="18" customHeight="1">
      <c r="A17" s="12">
        <v>3.2</v>
      </c>
      <c r="B17" s="13" t="s">
        <v>178</v>
      </c>
      <c r="C17" s="7">
        <v>114.3</v>
      </c>
      <c r="D17" s="321">
        <f>+'Dramakan hosqer'!F24</f>
        <v>159</v>
      </c>
      <c r="E17" s="295">
        <f t="shared" si="1"/>
        <v>44.7</v>
      </c>
    </row>
    <row r="18" spans="1:12" ht="18" customHeight="1">
      <c r="A18" s="12">
        <v>3.3</v>
      </c>
      <c r="B18" s="13" t="s">
        <v>179</v>
      </c>
      <c r="C18" s="7">
        <v>14.2</v>
      </c>
      <c r="D18" s="321">
        <f>+'Dramakan hosqer'!F25</f>
        <v>14.2</v>
      </c>
      <c r="E18" s="295">
        <f t="shared" si="1"/>
        <v>0</v>
      </c>
    </row>
    <row r="19" spans="1:12" ht="17.25" customHeight="1">
      <c r="A19" s="12">
        <v>3.4</v>
      </c>
      <c r="B19" s="13" t="s">
        <v>180</v>
      </c>
      <c r="C19" s="7">
        <v>96.6</v>
      </c>
      <c r="D19" s="321">
        <f>+'Dramakan hosqer'!F26</f>
        <v>131.6</v>
      </c>
      <c r="E19" s="295">
        <f t="shared" si="1"/>
        <v>35</v>
      </c>
    </row>
    <row r="20" spans="1:12" s="26" customFormat="1" ht="18.75" hidden="1" customHeight="1">
      <c r="A20" s="143">
        <v>6</v>
      </c>
      <c r="B20" s="145" t="s">
        <v>42</v>
      </c>
      <c r="C20" s="132"/>
      <c r="D20" s="321">
        <f>+'Dramakan hosqer'!F27</f>
        <v>0</v>
      </c>
      <c r="E20" s="260">
        <f t="shared" si="1"/>
        <v>0</v>
      </c>
      <c r="F20" s="39" t="s">
        <v>205</v>
      </c>
      <c r="G20" s="152"/>
      <c r="H20" s="37"/>
      <c r="I20" s="37"/>
      <c r="J20" s="37"/>
      <c r="K20" s="37"/>
      <c r="L20" s="37"/>
    </row>
    <row r="21" spans="1:12" s="26" customFormat="1" ht="20.25" hidden="1" customHeight="1">
      <c r="A21" s="143">
        <v>7</v>
      </c>
      <c r="B21" s="145" t="s">
        <v>206</v>
      </c>
      <c r="C21" s="132"/>
      <c r="D21" s="321">
        <f>+'Dramakan hosqer'!F28</f>
        <v>0</v>
      </c>
      <c r="E21" s="260">
        <f t="shared" si="1"/>
        <v>0</v>
      </c>
      <c r="F21" s="137" t="s">
        <v>269</v>
      </c>
      <c r="G21" s="152"/>
      <c r="H21" s="37"/>
      <c r="I21" s="37"/>
      <c r="J21" s="37"/>
      <c r="K21" s="37"/>
      <c r="L21" s="37"/>
    </row>
    <row r="22" spans="1:12" s="25" customFormat="1" ht="36.75" customHeight="1">
      <c r="A22" s="248" t="s">
        <v>17</v>
      </c>
      <c r="B22" s="28" t="s">
        <v>49</v>
      </c>
      <c r="C22" s="259">
        <f>C23+C68+C83</f>
        <v>85051.599999999991</v>
      </c>
      <c r="D22" s="259">
        <f>D23+D68+D83</f>
        <v>84580.906000000003</v>
      </c>
      <c r="E22" s="259">
        <f t="shared" si="1"/>
        <v>-470.69399999998859</v>
      </c>
      <c r="F22" s="39"/>
      <c r="G22" s="17"/>
      <c r="H22" s="17"/>
      <c r="I22" s="17"/>
      <c r="J22" s="17"/>
      <c r="K22" s="17"/>
      <c r="L22" s="17"/>
    </row>
    <row r="23" spans="1:12" s="25" customFormat="1" ht="27" customHeight="1">
      <c r="A23" s="16" t="s">
        <v>32</v>
      </c>
      <c r="B23" s="28" t="s">
        <v>239</v>
      </c>
      <c r="C23" s="259">
        <f>SUM(C24,C26,C29,C32,C36:C40,C49,C52,C58:C59,C63,C67)</f>
        <v>81451.599999999991</v>
      </c>
      <c r="D23" s="259">
        <f>SUM(D24,D26,D29,D32,D36:D40,D49,D52,D58:D59,D63,D67)</f>
        <v>80929.606</v>
      </c>
      <c r="E23" s="259">
        <f t="shared" si="1"/>
        <v>-521.9939999999915</v>
      </c>
      <c r="F23" s="39"/>
      <c r="G23" s="17"/>
      <c r="H23" s="17"/>
      <c r="I23" s="17"/>
      <c r="J23" s="17"/>
      <c r="K23" s="17"/>
      <c r="L23" s="17"/>
    </row>
    <row r="24" spans="1:12" s="35" customFormat="1" ht="18" customHeight="1">
      <c r="A24" s="134">
        <v>1</v>
      </c>
      <c r="B24" s="320" t="s">
        <v>153</v>
      </c>
      <c r="C24" s="132">
        <v>70768.5</v>
      </c>
      <c r="D24" s="321">
        <f>+'Dramakan hosqer'!F31</f>
        <v>72423.3</v>
      </c>
      <c r="E24" s="260">
        <f t="shared" si="1"/>
        <v>1654.8000000000029</v>
      </c>
      <c r="F24" s="41" t="s">
        <v>249</v>
      </c>
      <c r="G24" s="30"/>
      <c r="H24" s="30"/>
      <c r="I24" s="30"/>
      <c r="J24" s="30"/>
      <c r="K24" s="30"/>
      <c r="L24" s="30"/>
    </row>
    <row r="25" spans="1:12" s="29" customFormat="1" ht="18" customHeight="1">
      <c r="A25" s="5">
        <v>1.1000000000000001</v>
      </c>
      <c r="B25" s="15" t="s">
        <v>41</v>
      </c>
      <c r="C25" s="7">
        <v>500</v>
      </c>
      <c r="D25" s="321">
        <f>+'Dramakan hosqer'!F32</f>
        <v>0</v>
      </c>
      <c r="E25" s="295">
        <f t="shared" si="1"/>
        <v>-500</v>
      </c>
      <c r="F25" s="41"/>
      <c r="G25" s="31"/>
      <c r="H25" s="31"/>
      <c r="I25" s="31"/>
      <c r="J25" s="31"/>
      <c r="K25" s="31"/>
      <c r="L25" s="31"/>
    </row>
    <row r="26" spans="1:12" s="29" customFormat="1" ht="18" customHeight="1">
      <c r="A26" s="154">
        <v>2</v>
      </c>
      <c r="B26" s="155" t="s">
        <v>134</v>
      </c>
      <c r="C26" s="261">
        <f t="shared" ref="C26:D26" si="3">SUM(C27:C28)</f>
        <v>7914.3</v>
      </c>
      <c r="D26" s="261">
        <f t="shared" si="3"/>
        <v>5784.6060000000007</v>
      </c>
      <c r="E26" s="261">
        <f t="shared" si="1"/>
        <v>-2129.6939999999995</v>
      </c>
      <c r="F26" s="41"/>
      <c r="G26" s="31"/>
      <c r="H26" s="31"/>
      <c r="I26" s="31"/>
      <c r="J26" s="31"/>
      <c r="K26" s="31"/>
      <c r="L26" s="31"/>
    </row>
    <row r="27" spans="1:12" ht="18" customHeight="1">
      <c r="A27" s="5">
        <v>2.1</v>
      </c>
      <c r="B27" s="13" t="s">
        <v>177</v>
      </c>
      <c r="C27" s="7">
        <v>7175.2</v>
      </c>
      <c r="D27" s="321">
        <f>+'Dramakan hosqer'!F34</f>
        <v>5016.1280000000006</v>
      </c>
      <c r="E27" s="295">
        <f t="shared" si="1"/>
        <v>-2159.0719999999992</v>
      </c>
      <c r="F27" s="41" t="s">
        <v>249</v>
      </c>
    </row>
    <row r="28" spans="1:12" ht="18" customHeight="1">
      <c r="A28" s="5">
        <v>2.2000000000000002</v>
      </c>
      <c r="B28" s="15" t="s">
        <v>184</v>
      </c>
      <c r="C28" s="7">
        <v>739.1</v>
      </c>
      <c r="D28" s="321">
        <f>+'Dramakan hosqer'!F35</f>
        <v>768.47800000000007</v>
      </c>
      <c r="E28" s="295">
        <f t="shared" si="1"/>
        <v>29.378000000000043</v>
      </c>
      <c r="F28" s="41" t="s">
        <v>249</v>
      </c>
    </row>
    <row r="29" spans="1:12" s="29" customFormat="1" ht="18" customHeight="1">
      <c r="A29" s="154">
        <v>3</v>
      </c>
      <c r="B29" s="145" t="s">
        <v>135</v>
      </c>
      <c r="C29" s="261">
        <f t="shared" ref="C29:D29" si="4">SUM(C30:C31)</f>
        <v>185.4</v>
      </c>
      <c r="D29" s="261">
        <f t="shared" si="4"/>
        <v>204.4</v>
      </c>
      <c r="E29" s="261">
        <f t="shared" si="1"/>
        <v>19</v>
      </c>
      <c r="F29" s="41"/>
      <c r="G29" s="31"/>
      <c r="H29" s="31"/>
      <c r="I29" s="31"/>
      <c r="J29" s="31"/>
      <c r="K29" s="31"/>
      <c r="L29" s="31"/>
    </row>
    <row r="30" spans="1:12" ht="18" customHeight="1">
      <c r="A30" s="5">
        <v>3.1</v>
      </c>
      <c r="B30" s="15" t="s">
        <v>185</v>
      </c>
      <c r="C30" s="7">
        <v>135.4</v>
      </c>
      <c r="D30" s="321">
        <f>+'Dramakan hosqer'!F37</f>
        <v>154.4</v>
      </c>
      <c r="E30" s="295">
        <f t="shared" si="1"/>
        <v>19</v>
      </c>
      <c r="F30" s="41" t="s">
        <v>249</v>
      </c>
    </row>
    <row r="31" spans="1:12" ht="18" customHeight="1">
      <c r="A31" s="5">
        <v>3.2</v>
      </c>
      <c r="B31" s="13" t="s">
        <v>186</v>
      </c>
      <c r="C31" s="7">
        <v>50</v>
      </c>
      <c r="D31" s="321">
        <f>+'Dramakan hosqer'!F38</f>
        <v>50</v>
      </c>
      <c r="E31" s="295">
        <f t="shared" si="1"/>
        <v>0</v>
      </c>
    </row>
    <row r="32" spans="1:12" s="35" customFormat="1" ht="18" customHeight="1">
      <c r="A32" s="134">
        <v>4</v>
      </c>
      <c r="B32" s="145" t="s">
        <v>154</v>
      </c>
      <c r="C32" s="260">
        <f t="shared" ref="C32:D32" si="5">SUM(C33:C35)</f>
        <v>135.9</v>
      </c>
      <c r="D32" s="260">
        <f t="shared" si="5"/>
        <v>150</v>
      </c>
      <c r="E32" s="260">
        <f t="shared" si="1"/>
        <v>14.099999999999994</v>
      </c>
      <c r="F32" s="41" t="s">
        <v>249</v>
      </c>
      <c r="G32" s="30"/>
      <c r="H32" s="30"/>
      <c r="I32" s="30"/>
      <c r="J32" s="30"/>
      <c r="K32" s="30"/>
      <c r="L32" s="30"/>
    </row>
    <row r="33" spans="1:12" ht="18" customHeight="1">
      <c r="A33" s="5">
        <v>4.0999999999999996</v>
      </c>
      <c r="B33" s="15" t="s">
        <v>9</v>
      </c>
      <c r="C33" s="7">
        <v>115.2</v>
      </c>
      <c r="D33" s="321">
        <f>+'Dramakan hosqer'!F40</f>
        <v>115.2</v>
      </c>
      <c r="E33" s="295">
        <f t="shared" si="1"/>
        <v>0</v>
      </c>
    </row>
    <row r="34" spans="1:12" ht="18" customHeight="1">
      <c r="A34" s="5">
        <v>4.2</v>
      </c>
      <c r="B34" s="13" t="s">
        <v>10</v>
      </c>
      <c r="C34" s="7">
        <v>20.7</v>
      </c>
      <c r="D34" s="321">
        <f>+'Dramakan hosqer'!F41</f>
        <v>34.799999999999997</v>
      </c>
      <c r="E34" s="295">
        <f t="shared" si="1"/>
        <v>14.099999999999998</v>
      </c>
    </row>
    <row r="35" spans="1:12" ht="18" hidden="1" customHeight="1">
      <c r="A35" s="5">
        <v>4.3</v>
      </c>
      <c r="B35" s="13" t="s">
        <v>11</v>
      </c>
      <c r="C35" s="7"/>
      <c r="D35" s="321">
        <f>+'Dramakan hosqer'!F42</f>
        <v>0</v>
      </c>
      <c r="E35" s="295">
        <f t="shared" si="1"/>
        <v>0</v>
      </c>
    </row>
    <row r="36" spans="1:12" s="35" customFormat="1" ht="0.75" customHeight="1">
      <c r="A36" s="134">
        <v>5</v>
      </c>
      <c r="B36" s="153" t="s">
        <v>155</v>
      </c>
      <c r="C36" s="132"/>
      <c r="D36" s="321">
        <f>+'Dramakan hosqer'!F43</f>
        <v>0</v>
      </c>
      <c r="E36" s="260">
        <f t="shared" si="1"/>
        <v>0</v>
      </c>
      <c r="F36" s="39" t="s">
        <v>137</v>
      </c>
      <c r="G36" s="30"/>
      <c r="H36" s="30"/>
      <c r="I36" s="30"/>
      <c r="J36" s="30"/>
      <c r="K36" s="30"/>
      <c r="L36" s="30"/>
    </row>
    <row r="37" spans="1:12" s="35" customFormat="1" ht="18" hidden="1" customHeight="1">
      <c r="A37" s="134">
        <v>6</v>
      </c>
      <c r="B37" s="156" t="s">
        <v>240</v>
      </c>
      <c r="C37" s="132"/>
      <c r="D37" s="321">
        <f>+'Dramakan hosqer'!F44</f>
        <v>0</v>
      </c>
      <c r="E37" s="260">
        <f t="shared" si="1"/>
        <v>0</v>
      </c>
      <c r="F37" s="42" t="s">
        <v>156</v>
      </c>
      <c r="G37" s="30"/>
      <c r="H37" s="30"/>
      <c r="J37" s="30"/>
      <c r="K37" s="30"/>
      <c r="L37" s="30"/>
    </row>
    <row r="38" spans="1:12" s="35" customFormat="1" ht="18" hidden="1" customHeight="1">
      <c r="A38" s="134">
        <v>7</v>
      </c>
      <c r="B38" s="156" t="s">
        <v>157</v>
      </c>
      <c r="C38" s="132"/>
      <c r="D38" s="321">
        <f>+'Dramakan hosqer'!F45</f>
        <v>0</v>
      </c>
      <c r="E38" s="260">
        <f t="shared" si="1"/>
        <v>0</v>
      </c>
      <c r="F38" s="38"/>
      <c r="G38" s="30"/>
      <c r="H38" s="30"/>
      <c r="I38" s="30"/>
      <c r="J38" s="30"/>
      <c r="K38" s="30"/>
      <c r="L38" s="30"/>
    </row>
    <row r="39" spans="1:12" s="35" customFormat="1" ht="18" customHeight="1">
      <c r="A39" s="134">
        <v>5</v>
      </c>
      <c r="B39" s="156" t="s">
        <v>148</v>
      </c>
      <c r="C39" s="132">
        <v>308.2</v>
      </c>
      <c r="D39" s="321">
        <f>+'Dramakan hosqer'!F46</f>
        <v>543.20000000000005</v>
      </c>
      <c r="E39" s="260">
        <f t="shared" si="1"/>
        <v>235.00000000000006</v>
      </c>
      <c r="F39" s="249" t="s">
        <v>171</v>
      </c>
      <c r="G39" s="30"/>
      <c r="H39" s="30"/>
      <c r="I39" s="30"/>
      <c r="J39" s="30"/>
      <c r="K39" s="30"/>
      <c r="L39" s="30"/>
    </row>
    <row r="40" spans="1:12" s="35" customFormat="1" ht="37.5" customHeight="1">
      <c r="A40" s="134">
        <v>6</v>
      </c>
      <c r="B40" s="157" t="s">
        <v>158</v>
      </c>
      <c r="C40" s="260">
        <f t="shared" ref="C40:D40" si="6">SUM(C41:C48)</f>
        <v>111</v>
      </c>
      <c r="D40" s="260">
        <f t="shared" si="6"/>
        <v>117</v>
      </c>
      <c r="E40" s="260">
        <f t="shared" si="1"/>
        <v>6</v>
      </c>
      <c r="F40" s="38"/>
      <c r="G40" s="30"/>
      <c r="H40" s="30"/>
      <c r="I40" s="30"/>
      <c r="J40" s="30"/>
      <c r="K40" s="30"/>
      <c r="L40" s="30"/>
    </row>
    <row r="41" spans="1:12" ht="18" hidden="1" customHeight="1">
      <c r="A41" s="5">
        <v>9.1</v>
      </c>
      <c r="B41" s="158" t="s">
        <v>139</v>
      </c>
      <c r="C41" s="7"/>
      <c r="D41" s="321">
        <f>+'Dramakan hosqer'!F48</f>
        <v>0</v>
      </c>
      <c r="E41" s="295">
        <f t="shared" si="1"/>
        <v>0</v>
      </c>
      <c r="F41" s="249" t="s">
        <v>176</v>
      </c>
    </row>
    <row r="42" spans="1:12" ht="17.25" customHeight="1">
      <c r="A42" s="5">
        <v>6.1</v>
      </c>
      <c r="B42" s="158" t="s">
        <v>140</v>
      </c>
      <c r="C42" s="7">
        <v>95</v>
      </c>
      <c r="D42" s="321">
        <f>+'Dramakan hosqer'!F49</f>
        <v>95</v>
      </c>
      <c r="E42" s="295">
        <f t="shared" si="1"/>
        <v>0</v>
      </c>
      <c r="F42" s="249" t="s">
        <v>146</v>
      </c>
    </row>
    <row r="43" spans="1:12" ht="21" hidden="1" customHeight="1">
      <c r="A43" s="5">
        <v>9.3000000000000007</v>
      </c>
      <c r="B43" s="158" t="s">
        <v>141</v>
      </c>
      <c r="C43" s="7"/>
      <c r="D43" s="321">
        <f>+'Dramakan hosqer'!F50</f>
        <v>0</v>
      </c>
      <c r="E43" s="295">
        <f t="shared" si="1"/>
        <v>0</v>
      </c>
      <c r="F43" s="249" t="s">
        <v>175</v>
      </c>
    </row>
    <row r="44" spans="1:12" ht="16.5" customHeight="1">
      <c r="A44" s="5">
        <v>6.2</v>
      </c>
      <c r="B44" s="158" t="s">
        <v>142</v>
      </c>
      <c r="C44" s="7">
        <v>16</v>
      </c>
      <c r="D44" s="321">
        <f>+'Dramakan hosqer'!F51</f>
        <v>22</v>
      </c>
      <c r="E44" s="295">
        <f t="shared" si="1"/>
        <v>6</v>
      </c>
      <c r="F44" s="249" t="s">
        <v>174</v>
      </c>
    </row>
    <row r="45" spans="1:12" ht="18" hidden="1" customHeight="1">
      <c r="A45" s="5">
        <v>9.5</v>
      </c>
      <c r="B45" s="158" t="s">
        <v>143</v>
      </c>
      <c r="C45" s="7"/>
      <c r="D45" s="321">
        <f>+'Dramakan hosqer'!F52</f>
        <v>0</v>
      </c>
      <c r="E45" s="295">
        <f t="shared" si="1"/>
        <v>0</v>
      </c>
      <c r="F45" s="249" t="s">
        <v>173</v>
      </c>
    </row>
    <row r="46" spans="1:12" ht="18" hidden="1" customHeight="1">
      <c r="A46" s="5">
        <v>9.6</v>
      </c>
      <c r="B46" s="158" t="s">
        <v>144</v>
      </c>
      <c r="C46" s="7"/>
      <c r="D46" s="321">
        <f>+'Dramakan hosqer'!F53</f>
        <v>0</v>
      </c>
      <c r="E46" s="295">
        <f t="shared" si="1"/>
        <v>0</v>
      </c>
      <c r="F46" s="249" t="s">
        <v>172</v>
      </c>
    </row>
    <row r="47" spans="1:12" ht="18" hidden="1" customHeight="1">
      <c r="A47" s="5">
        <v>9.6999999999999993</v>
      </c>
      <c r="B47" s="158" t="s">
        <v>159</v>
      </c>
      <c r="C47" s="7"/>
      <c r="D47" s="321">
        <f>+'Dramakan hosqer'!F54</f>
        <v>0</v>
      </c>
      <c r="E47" s="295">
        <f t="shared" si="1"/>
        <v>0</v>
      </c>
      <c r="F47" s="249" t="s">
        <v>147</v>
      </c>
    </row>
    <row r="48" spans="1:12" ht="18" hidden="1" customHeight="1">
      <c r="A48" s="5">
        <v>9.8000000000000007</v>
      </c>
      <c r="B48" s="158" t="s">
        <v>145</v>
      </c>
      <c r="C48" s="7"/>
      <c r="D48" s="321">
        <f>+'Dramakan hosqer'!F55</f>
        <v>0</v>
      </c>
      <c r="E48" s="295">
        <f t="shared" si="1"/>
        <v>0</v>
      </c>
      <c r="F48" s="249" t="s">
        <v>207</v>
      </c>
    </row>
    <row r="49" spans="1:12" s="35" customFormat="1" ht="18" customHeight="1">
      <c r="A49" s="134">
        <v>7</v>
      </c>
      <c r="B49" s="156" t="s">
        <v>160</v>
      </c>
      <c r="C49" s="260">
        <f t="shared" ref="C49:D49" si="7">SUM(C50:C51)</f>
        <v>30</v>
      </c>
      <c r="D49" s="260">
        <f t="shared" si="7"/>
        <v>520.6</v>
      </c>
      <c r="E49" s="260">
        <f t="shared" si="1"/>
        <v>490.6</v>
      </c>
      <c r="F49" s="42"/>
      <c r="G49" s="30"/>
      <c r="H49" s="30"/>
      <c r="I49" s="30"/>
      <c r="J49" s="30"/>
      <c r="K49" s="30"/>
      <c r="L49" s="30"/>
    </row>
    <row r="50" spans="1:12" ht="24" customHeight="1">
      <c r="A50" s="128">
        <v>10.1</v>
      </c>
      <c r="B50" s="159" t="s">
        <v>149</v>
      </c>
      <c r="C50" s="7"/>
      <c r="D50" s="321">
        <f>+'Dramakan hosqer'!F57</f>
        <v>500.6</v>
      </c>
      <c r="E50" s="530">
        <f t="shared" si="1"/>
        <v>500.6</v>
      </c>
      <c r="F50" s="249" t="s">
        <v>151</v>
      </c>
    </row>
    <row r="51" spans="1:12" ht="18" customHeight="1">
      <c r="A51" s="128">
        <v>7.1</v>
      </c>
      <c r="B51" s="159" t="s">
        <v>150</v>
      </c>
      <c r="C51" s="7">
        <v>30</v>
      </c>
      <c r="D51" s="321">
        <f>+'Dramakan hosqer'!F58</f>
        <v>20</v>
      </c>
      <c r="E51" s="295">
        <f t="shared" si="1"/>
        <v>-10</v>
      </c>
      <c r="F51" s="249" t="s">
        <v>250</v>
      </c>
    </row>
    <row r="52" spans="1:12" s="29" customFormat="1" ht="21.75" customHeight="1">
      <c r="A52" s="160">
        <v>8</v>
      </c>
      <c r="B52" s="156" t="s">
        <v>152</v>
      </c>
      <c r="C52" s="261">
        <f>SUM(C53:C57)</f>
        <v>1650</v>
      </c>
      <c r="D52" s="261">
        <f>SUM(D53:D57)</f>
        <v>770</v>
      </c>
      <c r="E52" s="261">
        <f t="shared" si="1"/>
        <v>-880</v>
      </c>
      <c r="F52" s="249"/>
      <c r="G52" s="31"/>
      <c r="H52" s="31"/>
      <c r="I52" s="31"/>
      <c r="J52" s="31"/>
      <c r="K52" s="31"/>
      <c r="L52" s="31"/>
    </row>
    <row r="53" spans="1:12" ht="18" customHeight="1">
      <c r="A53" s="128">
        <v>8.1</v>
      </c>
      <c r="B53" s="159" t="s">
        <v>164</v>
      </c>
      <c r="C53" s="7">
        <v>400</v>
      </c>
      <c r="D53" s="321">
        <f>+'Dramakan hosqer'!F60</f>
        <v>370</v>
      </c>
      <c r="E53" s="295">
        <f t="shared" si="1"/>
        <v>-30</v>
      </c>
      <c r="F53" s="249" t="s">
        <v>169</v>
      </c>
    </row>
    <row r="54" spans="1:12" ht="18" customHeight="1">
      <c r="A54" s="128">
        <v>8.1999999999999993</v>
      </c>
      <c r="B54" s="159" t="s">
        <v>163</v>
      </c>
      <c r="C54" s="7">
        <v>600</v>
      </c>
      <c r="D54" s="321">
        <f>+'Dramakan hosqer'!F61</f>
        <v>400</v>
      </c>
      <c r="E54" s="295">
        <f t="shared" si="1"/>
        <v>-200</v>
      </c>
      <c r="F54" s="39" t="s">
        <v>161</v>
      </c>
    </row>
    <row r="55" spans="1:12" ht="18" hidden="1" customHeight="1">
      <c r="A55" s="128">
        <v>11.3</v>
      </c>
      <c r="B55" s="159" t="s">
        <v>165</v>
      </c>
      <c r="C55" s="7"/>
      <c r="D55" s="321">
        <f>+'Dramakan hosqer'!F62</f>
        <v>0</v>
      </c>
      <c r="E55" s="295">
        <f t="shared" si="1"/>
        <v>0</v>
      </c>
      <c r="F55" s="249" t="s">
        <v>162</v>
      </c>
    </row>
    <row r="56" spans="1:12" ht="18" hidden="1" customHeight="1">
      <c r="A56" s="128">
        <v>11.4</v>
      </c>
      <c r="B56" s="159" t="s">
        <v>166</v>
      </c>
      <c r="C56" s="7"/>
      <c r="D56" s="321">
        <f>+'Dramakan hosqer'!F63</f>
        <v>0</v>
      </c>
      <c r="E56" s="295">
        <f t="shared" si="1"/>
        <v>0</v>
      </c>
      <c r="F56" s="250"/>
    </row>
    <row r="57" spans="1:12" ht="18" customHeight="1">
      <c r="A57" s="128">
        <v>8.3000000000000007</v>
      </c>
      <c r="B57" s="158" t="s">
        <v>167</v>
      </c>
      <c r="C57" s="7">
        <v>650</v>
      </c>
      <c r="D57" s="321">
        <f>+'Dramakan hosqer'!F64</f>
        <v>0</v>
      </c>
      <c r="E57" s="295">
        <f>+D57-C57</f>
        <v>-650</v>
      </c>
      <c r="F57" s="249" t="s">
        <v>170</v>
      </c>
    </row>
    <row r="58" spans="1:12" s="136" customFormat="1" ht="21.75" customHeight="1">
      <c r="A58" s="134">
        <v>9</v>
      </c>
      <c r="B58" s="135" t="s">
        <v>200</v>
      </c>
      <c r="C58" s="132">
        <v>0</v>
      </c>
      <c r="D58" s="6">
        <f>+'Dramakan hosqer'!F65</f>
        <v>0</v>
      </c>
      <c r="E58" s="132">
        <f>+D58-C58</f>
        <v>0</v>
      </c>
      <c r="F58" s="205" t="s">
        <v>257</v>
      </c>
      <c r="G58" s="23"/>
      <c r="H58" s="19"/>
      <c r="I58" s="30"/>
      <c r="J58" s="30"/>
      <c r="K58" s="30"/>
      <c r="L58" s="30"/>
    </row>
    <row r="59" spans="1:12" s="35" customFormat="1" ht="22.5" hidden="1" customHeight="1">
      <c r="A59" s="134">
        <v>13</v>
      </c>
      <c r="B59" s="161" t="s">
        <v>214</v>
      </c>
      <c r="C59" s="260">
        <f>SUM(C60:C62)</f>
        <v>0</v>
      </c>
      <c r="D59" s="260">
        <f t="shared" ref="D59" si="8">SUM(D60:D62)</f>
        <v>0</v>
      </c>
      <c r="E59" s="260">
        <f t="shared" si="1"/>
        <v>0</v>
      </c>
      <c r="F59" s="42"/>
      <c r="G59" s="30"/>
      <c r="H59" s="30"/>
      <c r="I59" s="30"/>
      <c r="J59" s="30"/>
      <c r="K59" s="30"/>
      <c r="L59" s="30"/>
    </row>
    <row r="60" spans="1:12" ht="19.5" hidden="1" customHeight="1">
      <c r="A60" s="7">
        <v>13.1</v>
      </c>
      <c r="B60" s="162" t="s">
        <v>215</v>
      </c>
      <c r="C60" s="7"/>
      <c r="D60" s="321">
        <f>+'Dramakan hosqer'!F67</f>
        <v>0</v>
      </c>
      <c r="E60" s="295">
        <f t="shared" si="1"/>
        <v>0</v>
      </c>
    </row>
    <row r="61" spans="1:12" ht="19.5" hidden="1" customHeight="1">
      <c r="A61" s="7">
        <v>13.2</v>
      </c>
      <c r="B61" s="162" t="s">
        <v>216</v>
      </c>
      <c r="C61" s="7"/>
      <c r="D61" s="321">
        <f>+'Dramakan hosqer'!F68</f>
        <v>0</v>
      </c>
      <c r="E61" s="295">
        <f t="shared" si="1"/>
        <v>0</v>
      </c>
    </row>
    <row r="62" spans="1:12" ht="19.5" hidden="1" customHeight="1">
      <c r="A62" s="7">
        <v>13.3</v>
      </c>
      <c r="B62" s="162" t="s">
        <v>181</v>
      </c>
      <c r="C62" s="7"/>
      <c r="D62" s="321">
        <f>+'Dramakan hosqer'!F69</f>
        <v>0</v>
      </c>
      <c r="E62" s="295">
        <f t="shared" si="1"/>
        <v>0</v>
      </c>
      <c r="F62" s="249" t="s">
        <v>195</v>
      </c>
    </row>
    <row r="63" spans="1:12" s="35" customFormat="1" ht="17.25" customHeight="1">
      <c r="A63" s="131">
        <v>10</v>
      </c>
      <c r="B63" s="145" t="s">
        <v>213</v>
      </c>
      <c r="C63" s="260">
        <f>SUM(C64:C66)</f>
        <v>248.3</v>
      </c>
      <c r="D63" s="260">
        <f>SUM(D64:D66)</f>
        <v>356.5</v>
      </c>
      <c r="E63" s="260">
        <f>+D63-C63</f>
        <v>108.19999999999999</v>
      </c>
      <c r="F63" s="249"/>
      <c r="G63" s="30"/>
      <c r="H63" s="30"/>
      <c r="I63" s="30"/>
      <c r="J63" s="30"/>
      <c r="K63" s="30"/>
      <c r="L63" s="30"/>
    </row>
    <row r="64" spans="1:12" ht="18" customHeight="1">
      <c r="A64" s="128">
        <v>10.1</v>
      </c>
      <c r="B64" s="13" t="s">
        <v>182</v>
      </c>
      <c r="C64" s="7">
        <v>242.3</v>
      </c>
      <c r="D64" s="321">
        <f>+'Dramakan hosqer'!F71</f>
        <v>248.3</v>
      </c>
      <c r="E64" s="295">
        <f t="shared" si="1"/>
        <v>6</v>
      </c>
      <c r="F64" s="178" t="s">
        <v>256</v>
      </c>
    </row>
    <row r="65" spans="1:12" ht="31.5" customHeight="1">
      <c r="A65" s="128">
        <v>10.199999999999999</v>
      </c>
      <c r="B65" s="294" t="s">
        <v>237</v>
      </c>
      <c r="C65" s="7"/>
      <c r="D65" s="321">
        <f>+'Dramakan hosqer'!F72</f>
        <v>102.2</v>
      </c>
      <c r="E65" s="295">
        <f>+D65-C65</f>
        <v>102.2</v>
      </c>
      <c r="F65" s="241" t="s">
        <v>168</v>
      </c>
    </row>
    <row r="66" spans="1:12" ht="18" customHeight="1">
      <c r="A66" s="128">
        <v>10.3</v>
      </c>
      <c r="B66" s="13" t="s">
        <v>183</v>
      </c>
      <c r="C66" s="7">
        <v>6</v>
      </c>
      <c r="D66" s="321">
        <f>+'Dramakan hosqer'!F73</f>
        <v>6</v>
      </c>
      <c r="E66" s="295">
        <f t="shared" si="1"/>
        <v>0</v>
      </c>
      <c r="F66" s="178" t="s">
        <v>251</v>
      </c>
    </row>
    <row r="67" spans="1:12" s="35" customFormat="1" ht="16.5" customHeight="1">
      <c r="A67" s="131">
        <v>11</v>
      </c>
      <c r="B67" s="145" t="s">
        <v>212</v>
      </c>
      <c r="C67" s="132">
        <v>100</v>
      </c>
      <c r="D67" s="321">
        <f>+'Dramakan hosqer'!F74</f>
        <v>60</v>
      </c>
      <c r="E67" s="260">
        <f t="shared" si="1"/>
        <v>-40</v>
      </c>
      <c r="F67" s="42"/>
      <c r="G67" s="30"/>
      <c r="H67" s="30"/>
      <c r="I67" s="30"/>
      <c r="J67" s="30"/>
      <c r="K67" s="30"/>
      <c r="L67" s="30"/>
    </row>
    <row r="68" spans="1:12" s="26" customFormat="1" ht="25.5" hidden="1" customHeight="1">
      <c r="A68" s="16" t="s">
        <v>33</v>
      </c>
      <c r="B68" s="28" t="s">
        <v>238</v>
      </c>
      <c r="C68" s="259">
        <f>C69+C79+C82</f>
        <v>0</v>
      </c>
      <c r="D68" s="259">
        <f>D69+D79+D82</f>
        <v>0</v>
      </c>
      <c r="E68" s="259">
        <f t="shared" si="1"/>
        <v>0</v>
      </c>
      <c r="F68" s="39"/>
      <c r="G68" s="17"/>
      <c r="H68" s="17"/>
      <c r="I68" s="17"/>
      <c r="J68" s="17"/>
      <c r="K68" s="17"/>
      <c r="L68" s="17"/>
    </row>
    <row r="69" spans="1:12" s="35" customFormat="1" ht="17.25" hidden="1" customHeight="1">
      <c r="A69" s="131">
        <v>1</v>
      </c>
      <c r="B69" s="133" t="s">
        <v>53</v>
      </c>
      <c r="C69" s="260">
        <f>SUM(C70,C77:C78)</f>
        <v>0</v>
      </c>
      <c r="D69" s="260">
        <f>SUM(D70,D77:D78)</f>
        <v>0</v>
      </c>
      <c r="E69" s="260">
        <f t="shared" si="1"/>
        <v>0</v>
      </c>
      <c r="F69" s="42"/>
      <c r="G69" s="30"/>
      <c r="H69" s="30"/>
      <c r="I69" s="30"/>
      <c r="J69" s="30"/>
      <c r="K69" s="30"/>
      <c r="L69" s="30"/>
    </row>
    <row r="70" spans="1:12" s="35" customFormat="1" ht="17.25" hidden="1" customHeight="1">
      <c r="A70" s="131" t="s">
        <v>188</v>
      </c>
      <c r="B70" s="133" t="s">
        <v>194</v>
      </c>
      <c r="C70" s="132">
        <f>SUM(C71:C76)</f>
        <v>0</v>
      </c>
      <c r="D70" s="260">
        <f>SUM(D71:D76)</f>
        <v>0</v>
      </c>
      <c r="E70" s="260">
        <f t="shared" si="1"/>
        <v>0</v>
      </c>
      <c r="F70" s="42"/>
      <c r="G70" s="30"/>
      <c r="H70" s="30"/>
      <c r="I70" s="30"/>
      <c r="J70" s="30"/>
      <c r="K70" s="30"/>
      <c r="L70" s="30"/>
    </row>
    <row r="71" spans="1:12" s="29" customFormat="1" ht="17.25" hidden="1" customHeight="1">
      <c r="A71" s="8">
        <v>1.1000000000000001</v>
      </c>
      <c r="B71" s="130" t="s">
        <v>31</v>
      </c>
      <c r="C71" s="7"/>
      <c r="D71" s="321">
        <f>+'Dramakan hosqer'!F78</f>
        <v>0</v>
      </c>
      <c r="E71" s="295">
        <f t="shared" ref="E71:E86" si="9">+D71-C71</f>
        <v>0</v>
      </c>
      <c r="F71" s="41"/>
      <c r="G71" s="31"/>
      <c r="H71" s="31"/>
      <c r="I71" s="31"/>
      <c r="J71" s="31"/>
      <c r="K71" s="31"/>
      <c r="L71" s="31"/>
    </row>
    <row r="72" spans="1:12" s="29" customFormat="1" ht="17.25" hidden="1" customHeight="1">
      <c r="A72" s="8">
        <v>1.2</v>
      </c>
      <c r="B72" s="130" t="s">
        <v>50</v>
      </c>
      <c r="C72" s="7"/>
      <c r="D72" s="321">
        <f>+'Dramakan hosqer'!F79</f>
        <v>0</v>
      </c>
      <c r="E72" s="295">
        <f t="shared" si="9"/>
        <v>0</v>
      </c>
      <c r="F72" s="41"/>
      <c r="G72" s="31"/>
      <c r="H72" s="31"/>
      <c r="I72" s="31"/>
      <c r="J72" s="31"/>
      <c r="K72" s="31"/>
      <c r="L72" s="31"/>
    </row>
    <row r="73" spans="1:12" s="29" customFormat="1" ht="17.25" hidden="1" customHeight="1">
      <c r="A73" s="8">
        <v>1.3</v>
      </c>
      <c r="B73" s="130" t="s">
        <v>51</v>
      </c>
      <c r="C73" s="7"/>
      <c r="D73" s="321">
        <f>+'Dramakan hosqer'!F80</f>
        <v>0</v>
      </c>
      <c r="E73" s="295">
        <f t="shared" si="9"/>
        <v>0</v>
      </c>
      <c r="F73" s="41"/>
      <c r="G73" s="31"/>
      <c r="H73" s="31"/>
      <c r="I73" s="31"/>
      <c r="J73" s="31"/>
      <c r="K73" s="31"/>
      <c r="L73" s="31"/>
    </row>
    <row r="74" spans="1:12" s="29" customFormat="1" ht="18" hidden="1" customHeight="1">
      <c r="A74" s="8">
        <v>1.4</v>
      </c>
      <c r="B74" s="130" t="s">
        <v>52</v>
      </c>
      <c r="C74" s="7"/>
      <c r="D74" s="321">
        <f>+'Dramakan hosqer'!F81</f>
        <v>0</v>
      </c>
      <c r="E74" s="295">
        <f t="shared" si="9"/>
        <v>0</v>
      </c>
      <c r="F74" s="41"/>
      <c r="G74" s="31"/>
      <c r="H74" s="31"/>
      <c r="I74" s="31"/>
      <c r="J74" s="31"/>
      <c r="K74" s="31"/>
      <c r="L74" s="31"/>
    </row>
    <row r="75" spans="1:12" s="29" customFormat="1" ht="17.25" hidden="1" customHeight="1">
      <c r="A75" s="8">
        <v>1.5</v>
      </c>
      <c r="B75" s="130" t="s">
        <v>36</v>
      </c>
      <c r="C75" s="7"/>
      <c r="D75" s="321">
        <f>+'Dramakan hosqer'!F82</f>
        <v>0</v>
      </c>
      <c r="E75" s="295">
        <f t="shared" si="9"/>
        <v>0</v>
      </c>
      <c r="F75" s="41"/>
      <c r="G75" s="31"/>
      <c r="H75" s="31"/>
      <c r="I75" s="31"/>
      <c r="J75" s="31"/>
      <c r="K75" s="31"/>
      <c r="L75" s="31"/>
    </row>
    <row r="76" spans="1:12" s="29" customFormat="1" ht="17.25" hidden="1" customHeight="1">
      <c r="A76" s="8">
        <v>1.6</v>
      </c>
      <c r="B76" s="130" t="s">
        <v>37</v>
      </c>
      <c r="C76" s="7"/>
      <c r="D76" s="321">
        <f>+'Dramakan hosqer'!F83</f>
        <v>0</v>
      </c>
      <c r="E76" s="295">
        <f t="shared" si="9"/>
        <v>0</v>
      </c>
      <c r="F76" s="41"/>
      <c r="G76" s="31"/>
      <c r="H76" s="31"/>
      <c r="I76" s="31"/>
      <c r="J76" s="31"/>
      <c r="K76" s="31"/>
      <c r="L76" s="31"/>
    </row>
    <row r="77" spans="1:12" s="35" customFormat="1" ht="18" hidden="1" customHeight="1">
      <c r="A77" s="131" t="s">
        <v>189</v>
      </c>
      <c r="B77" s="133" t="s">
        <v>187</v>
      </c>
      <c r="C77" s="132"/>
      <c r="D77" s="321">
        <f>+'Dramakan hosqer'!F84</f>
        <v>0</v>
      </c>
      <c r="E77" s="260">
        <f>+D77-C77</f>
        <v>0</v>
      </c>
      <c r="F77" s="129" t="s">
        <v>192</v>
      </c>
      <c r="G77" s="30"/>
      <c r="H77" s="30"/>
      <c r="I77" s="30"/>
      <c r="J77" s="30"/>
      <c r="K77" s="30"/>
      <c r="L77" s="30"/>
    </row>
    <row r="78" spans="1:12" s="35" customFormat="1" ht="18" hidden="1" customHeight="1">
      <c r="A78" s="131" t="s">
        <v>190</v>
      </c>
      <c r="B78" s="133" t="s">
        <v>191</v>
      </c>
      <c r="C78" s="132"/>
      <c r="D78" s="321">
        <f>+'Dramakan hosqer'!F85</f>
        <v>0</v>
      </c>
      <c r="E78" s="260">
        <f t="shared" si="9"/>
        <v>0</v>
      </c>
      <c r="F78" s="249" t="s">
        <v>246</v>
      </c>
      <c r="G78" s="30"/>
      <c r="H78" s="30"/>
      <c r="I78" s="30"/>
      <c r="J78" s="30"/>
      <c r="K78" s="30"/>
      <c r="L78" s="30"/>
    </row>
    <row r="79" spans="1:12" s="35" customFormat="1" ht="35.25" hidden="1" customHeight="1">
      <c r="A79" s="131">
        <v>2</v>
      </c>
      <c r="B79" s="133" t="s">
        <v>55</v>
      </c>
      <c r="C79" s="260">
        <f>SUM(C80:C81)</f>
        <v>0</v>
      </c>
      <c r="D79" s="260">
        <f>SUM(D80:D81)</f>
        <v>0</v>
      </c>
      <c r="E79" s="260">
        <f t="shared" si="9"/>
        <v>0</v>
      </c>
      <c r="F79" s="42"/>
      <c r="G79" s="30"/>
      <c r="H79" s="30"/>
      <c r="I79" s="30"/>
      <c r="J79" s="30"/>
      <c r="K79" s="30"/>
      <c r="L79" s="30"/>
    </row>
    <row r="80" spans="1:12" s="29" customFormat="1" ht="18.75" hidden="1" customHeight="1">
      <c r="A80" s="8">
        <v>2.1</v>
      </c>
      <c r="B80" s="130" t="s">
        <v>35</v>
      </c>
      <c r="C80" s="7"/>
      <c r="D80" s="321">
        <f>+'Dramakan hosqer'!F87</f>
        <v>0</v>
      </c>
      <c r="E80" s="295">
        <f t="shared" si="9"/>
        <v>0</v>
      </c>
      <c r="F80" s="41"/>
      <c r="G80" s="31"/>
      <c r="H80" s="31"/>
      <c r="I80" s="31"/>
      <c r="J80" s="31"/>
      <c r="K80" s="31"/>
      <c r="L80" s="31"/>
    </row>
    <row r="81" spans="1:12" s="29" customFormat="1" ht="18.75" hidden="1" customHeight="1">
      <c r="A81" s="8">
        <v>2.2000000000000002</v>
      </c>
      <c r="B81" s="257" t="s">
        <v>34</v>
      </c>
      <c r="C81" s="7"/>
      <c r="D81" s="321">
        <f>+'Dramakan hosqer'!F88</f>
        <v>0</v>
      </c>
      <c r="E81" s="295">
        <f t="shared" si="9"/>
        <v>0</v>
      </c>
      <c r="F81" s="41"/>
      <c r="G81" s="31"/>
      <c r="H81" s="31"/>
      <c r="I81" s="31"/>
      <c r="J81" s="31"/>
      <c r="K81" s="31"/>
      <c r="L81" s="31"/>
    </row>
    <row r="82" spans="1:12" s="24" customFormat="1" ht="23.25" hidden="1" customHeight="1">
      <c r="A82" s="131">
        <v>3</v>
      </c>
      <c r="B82" s="133" t="s">
        <v>193</v>
      </c>
      <c r="C82" s="132"/>
      <c r="D82" s="321">
        <f>+'Dramakan hosqer'!F89</f>
        <v>0</v>
      </c>
      <c r="E82" s="260">
        <f t="shared" si="9"/>
        <v>0</v>
      </c>
      <c r="F82" s="51"/>
      <c r="G82" s="46"/>
      <c r="H82" s="46"/>
      <c r="I82" s="46"/>
      <c r="J82" s="46"/>
      <c r="K82" s="46"/>
      <c r="L82" s="46"/>
    </row>
    <row r="83" spans="1:12" s="26" customFormat="1" ht="39.75" customHeight="1">
      <c r="A83" s="16" t="s">
        <v>33</v>
      </c>
      <c r="B83" s="28" t="s">
        <v>196</v>
      </c>
      <c r="C83" s="259">
        <f>SUM(C84:C85)</f>
        <v>3600</v>
      </c>
      <c r="D83" s="259">
        <f>SUM(D84:D85)</f>
        <v>3651.3000000000029</v>
      </c>
      <c r="E83" s="259">
        <f t="shared" si="9"/>
        <v>51.30000000000291</v>
      </c>
      <c r="F83" s="39"/>
      <c r="G83" s="17" t="s">
        <v>224</v>
      </c>
      <c r="H83" s="17"/>
      <c r="I83" s="17"/>
      <c r="J83" s="17"/>
      <c r="K83" s="17"/>
      <c r="L83" s="17"/>
    </row>
    <row r="84" spans="1:12" s="29" customFormat="1" ht="17.25" customHeight="1">
      <c r="A84" s="8">
        <v>1</v>
      </c>
      <c r="B84" s="141" t="s">
        <v>41</v>
      </c>
      <c r="C84" s="7">
        <v>3600</v>
      </c>
      <c r="D84" s="321">
        <f>+'Dramakan hosqer'!F91</f>
        <v>3600</v>
      </c>
      <c r="E84" s="295">
        <f t="shared" si="9"/>
        <v>0</v>
      </c>
      <c r="F84" s="142"/>
      <c r="G84" s="31"/>
      <c r="H84" s="31"/>
      <c r="I84" s="31"/>
      <c r="J84" s="31"/>
      <c r="K84" s="31"/>
      <c r="L84" s="31"/>
    </row>
    <row r="85" spans="1:12" s="29" customFormat="1" ht="25.5" customHeight="1">
      <c r="A85" s="8">
        <v>2</v>
      </c>
      <c r="B85" s="141" t="str">
        <f>+'Dramakan hosqer'!B92</f>
        <v>աշխատավարձ</v>
      </c>
      <c r="C85" s="7"/>
      <c r="D85" s="321">
        <f>+'Dramakan hosqer'!F92</f>
        <v>51.30000000000291</v>
      </c>
      <c r="E85" s="295">
        <f t="shared" si="9"/>
        <v>51.30000000000291</v>
      </c>
      <c r="F85" s="142"/>
      <c r="G85" s="31"/>
      <c r="H85" s="31"/>
      <c r="I85" s="31"/>
      <c r="J85" s="31"/>
      <c r="K85" s="31"/>
      <c r="L85" s="31"/>
    </row>
    <row r="86" spans="1:12" s="36" customFormat="1" ht="39" customHeight="1">
      <c r="A86" s="248" t="s">
        <v>19</v>
      </c>
      <c r="B86" s="28" t="s">
        <v>20</v>
      </c>
      <c r="C86" s="258">
        <f>C6+C7-C22</f>
        <v>2105.5000000000146</v>
      </c>
      <c r="D86" s="258">
        <f>D6+D7-D22</f>
        <v>2655.8940000000002</v>
      </c>
      <c r="E86" s="258">
        <f t="shared" si="9"/>
        <v>550.39399999998568</v>
      </c>
      <c r="F86" s="139"/>
      <c r="G86" s="140"/>
      <c r="H86" s="140"/>
      <c r="I86" s="140"/>
      <c r="J86" s="140"/>
      <c r="K86" s="140"/>
      <c r="L86" s="140"/>
    </row>
    <row r="87" spans="1:12" s="26" customFormat="1" ht="25.5" customHeight="1">
      <c r="A87" s="251"/>
      <c r="B87" s="251"/>
      <c r="F87" s="39"/>
      <c r="G87" s="17"/>
      <c r="H87" s="17"/>
      <c r="I87" s="17"/>
      <c r="J87" s="17"/>
      <c r="K87" s="17"/>
      <c r="L87" s="17"/>
    </row>
    <row r="88" spans="1:12" s="3" customFormat="1" ht="17.25">
      <c r="B88" s="236" t="s">
        <v>2</v>
      </c>
      <c r="C88" s="469" t="s">
        <v>280</v>
      </c>
      <c r="D88" s="469"/>
      <c r="F88" s="39"/>
      <c r="G88" s="17"/>
      <c r="H88" s="17"/>
      <c r="I88" s="17"/>
      <c r="J88" s="17"/>
      <c r="K88" s="17"/>
      <c r="L88" s="17"/>
    </row>
    <row r="89" spans="1:12" s="2" customFormat="1" ht="13.5" customHeight="1">
      <c r="A89" s="3"/>
      <c r="B89" s="3" t="s">
        <v>4</v>
      </c>
      <c r="C89" s="467" t="s">
        <v>5</v>
      </c>
      <c r="D89" s="467"/>
      <c r="F89" s="41"/>
      <c r="G89" s="31"/>
      <c r="H89" s="31"/>
      <c r="I89" s="31"/>
      <c r="J89" s="31"/>
      <c r="K89" s="31"/>
      <c r="L89" s="31"/>
    </row>
    <row r="90" spans="1:12" s="2" customFormat="1" ht="5.25" customHeight="1">
      <c r="A90" s="3"/>
      <c r="B90" s="3"/>
      <c r="C90" s="254"/>
      <c r="D90" s="254"/>
      <c r="F90" s="41"/>
      <c r="G90" s="31"/>
      <c r="H90" s="31"/>
      <c r="I90" s="31"/>
      <c r="J90" s="31"/>
      <c r="K90" s="31"/>
      <c r="L90" s="31"/>
    </row>
    <row r="91" spans="1:12" s="2" customFormat="1" ht="17.25">
      <c r="B91" s="264" t="s">
        <v>6</v>
      </c>
      <c r="C91" s="469" t="s">
        <v>281</v>
      </c>
      <c r="D91" s="469"/>
      <c r="F91" s="41"/>
      <c r="G91" s="31"/>
      <c r="H91" s="31"/>
      <c r="I91" s="31"/>
      <c r="J91" s="31"/>
      <c r="K91" s="31"/>
      <c r="L91" s="31"/>
    </row>
    <row r="92" spans="1:12" s="2" customFormat="1" ht="12" customHeight="1">
      <c r="C92" s="467" t="s">
        <v>5</v>
      </c>
      <c r="D92" s="467"/>
      <c r="F92" s="41"/>
      <c r="G92" s="31"/>
      <c r="H92" s="31"/>
      <c r="I92" s="31"/>
      <c r="J92" s="31"/>
      <c r="K92" s="31"/>
      <c r="L92" s="31"/>
    </row>
    <row r="93" spans="1:12" s="2" customFormat="1">
      <c r="B93" s="265" t="s">
        <v>1</v>
      </c>
      <c r="F93" s="41"/>
      <c r="G93" s="31"/>
      <c r="H93" s="31"/>
      <c r="I93" s="31"/>
      <c r="J93" s="31"/>
      <c r="K93" s="31"/>
      <c r="L93" s="31"/>
    </row>
  </sheetData>
  <sheetProtection algorithmName="SHA-512" hashValue="s1RtkElxTe2GGXrVLBbkDlAFx1S0blFOWB6P0vg9gddiQveFWKLjXCi0tPHJjzhOgmPAhwhF3p2mrk+FWeBD/A==" saltValue="x3grfcUuw/N0SW+J5mVgqw==" spinCount="100000" sheet="1" objects="1" scenarios="1" formatCells="0" formatColumns="0" formatRows="0" insertColumns="0" insertRows="0" insertHyperlinks="0" deleteColumns="0" deleteRows="0" sort="0" autoFilter="0" pivotTables="0"/>
  <mergeCells count="7">
    <mergeCell ref="C88:D88"/>
    <mergeCell ref="C89:D89"/>
    <mergeCell ref="C91:D91"/>
    <mergeCell ref="C92:D92"/>
    <mergeCell ref="A1:E1"/>
    <mergeCell ref="A2:E2"/>
    <mergeCell ref="A3:E3"/>
  </mergeCells>
  <pageMargins left="0.15748031496062992" right="0.19685039370078741" top="0.23622047244094491" bottom="0.27559055118110237" header="0.15748031496062992" footer="0.19685039370078741"/>
  <pageSetup paperSize="9" scale="85" orientation="portrait" r:id="rId1"/>
  <headerFooter alignWithMargins="0"/>
  <ignoredErrors>
    <ignoredError sqref="C83:E83 C68:E69 C40:E40 C26:E26 D86:E86 D59:E59 E6:E25 C29:E29 E27:E28 E30:E39 C49:E49 E41:E48 C52:E52 E50:E51 E53:E56 E66:E67 E70:E82 E84:E85 E60:E62 E64" unlockedFormula="1"/>
    <ignoredError sqref="C79:D79 C32:D32" formulaRange="1" unlockedFormula="1"/>
    <ignoredError sqref="C7:D7 C15:D15 C9:D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view="pageBreakPreview" topLeftCell="A28" workbookViewId="0">
      <selection activeCell="D53" sqref="D53"/>
    </sheetView>
  </sheetViews>
  <sheetFormatPr defaultRowHeight="12.75"/>
  <cols>
    <col min="1" max="1" width="8.5703125" customWidth="1"/>
    <col min="2" max="2" width="23.85546875" customWidth="1"/>
    <col min="3" max="3" width="27.42578125" customWidth="1"/>
    <col min="4" max="4" width="16.28515625" customWidth="1"/>
    <col min="5" max="5" width="19.42578125" customWidth="1"/>
  </cols>
  <sheetData>
    <row r="1" spans="1:5" ht="17.25">
      <c r="A1" s="480" t="s">
        <v>296</v>
      </c>
      <c r="B1" s="481"/>
      <c r="C1" s="481"/>
      <c r="D1" s="481"/>
      <c r="E1" s="481"/>
    </row>
    <row r="2" spans="1:5" ht="17.25">
      <c r="A2" s="479" t="s">
        <v>105</v>
      </c>
      <c r="B2" s="479"/>
      <c r="C2" s="479"/>
      <c r="D2" s="479"/>
      <c r="E2" s="479"/>
    </row>
    <row r="3" spans="1:5" ht="14.25">
      <c r="A3" s="482" t="s">
        <v>225</v>
      </c>
      <c r="B3" s="482"/>
      <c r="C3" s="482"/>
      <c r="D3" s="482"/>
      <c r="E3" s="482"/>
    </row>
    <row r="4" spans="1:5" ht="13.5">
      <c r="A4" s="98"/>
      <c r="B4" s="99"/>
      <c r="C4" s="99"/>
      <c r="D4" s="100"/>
      <c r="E4" s="100" t="s">
        <v>106</v>
      </c>
    </row>
    <row r="5" spans="1:5" ht="51">
      <c r="A5" s="101" t="s">
        <v>3</v>
      </c>
      <c r="B5" s="102" t="s">
        <v>297</v>
      </c>
      <c r="C5" s="101" t="s">
        <v>107</v>
      </c>
      <c r="D5" s="101" t="s">
        <v>108</v>
      </c>
      <c r="E5" s="103" t="s">
        <v>109</v>
      </c>
    </row>
    <row r="6" spans="1:5" ht="48.75" customHeight="1">
      <c r="A6" s="531" t="s">
        <v>110</v>
      </c>
      <c r="B6" s="532"/>
      <c r="C6" s="532"/>
      <c r="D6" s="532"/>
      <c r="E6" s="533"/>
    </row>
    <row r="7" spans="1:5" ht="42.75">
      <c r="A7" s="104">
        <v>1</v>
      </c>
      <c r="B7" s="105" t="s">
        <v>111</v>
      </c>
      <c r="C7" s="104"/>
      <c r="D7" s="106">
        <f>SUM(D8:D28)</f>
        <v>2737.8</v>
      </c>
      <c r="E7" s="107"/>
    </row>
    <row r="8" spans="1:5" ht="0.75" customHeight="1">
      <c r="A8" s="108"/>
      <c r="B8" s="109"/>
      <c r="C8" s="108"/>
      <c r="D8" s="14"/>
      <c r="E8" s="14"/>
    </row>
    <row r="9" spans="1:5" ht="13.5" hidden="1">
      <c r="A9" s="108"/>
      <c r="B9" s="109"/>
      <c r="C9" s="108"/>
      <c r="D9" s="14"/>
      <c r="E9" s="14"/>
    </row>
    <row r="10" spans="1:5" ht="27">
      <c r="A10" s="108">
        <v>1.1000000000000001</v>
      </c>
      <c r="B10" s="109" t="s">
        <v>298</v>
      </c>
      <c r="C10" s="108" t="s">
        <v>112</v>
      </c>
      <c r="D10" s="14">
        <v>2046.9</v>
      </c>
      <c r="E10" s="14" t="s">
        <v>299</v>
      </c>
    </row>
    <row r="11" spans="1:5" ht="13.5">
      <c r="A11" s="108">
        <v>1.2</v>
      </c>
      <c r="B11" s="109" t="s">
        <v>114</v>
      </c>
      <c r="C11" s="108" t="s">
        <v>115</v>
      </c>
      <c r="D11" s="14">
        <v>8.1</v>
      </c>
      <c r="E11" s="14" t="s">
        <v>299</v>
      </c>
    </row>
    <row r="12" spans="1:5" ht="27">
      <c r="A12" s="108">
        <v>1.3</v>
      </c>
      <c r="B12" s="110" t="s">
        <v>300</v>
      </c>
      <c r="C12" s="108" t="s">
        <v>301</v>
      </c>
      <c r="D12" s="14">
        <v>117.9</v>
      </c>
      <c r="E12" s="14" t="s">
        <v>299</v>
      </c>
    </row>
    <row r="13" spans="1:5" ht="24.75" customHeight="1">
      <c r="A13" s="108">
        <v>1.4</v>
      </c>
      <c r="B13" s="110" t="s">
        <v>302</v>
      </c>
      <c r="C13" s="108" t="s">
        <v>118</v>
      </c>
      <c r="D13" s="14">
        <v>236.7</v>
      </c>
      <c r="E13" s="14" t="s">
        <v>299</v>
      </c>
    </row>
    <row r="14" spans="1:5" ht="13.5" hidden="1">
      <c r="A14" s="108">
        <v>1.7</v>
      </c>
      <c r="B14" s="110"/>
      <c r="C14" s="111"/>
      <c r="D14" s="14"/>
      <c r="E14" s="14"/>
    </row>
    <row r="15" spans="1:5" ht="13.5" hidden="1">
      <c r="A15" s="108">
        <v>1.8</v>
      </c>
      <c r="B15" s="110"/>
      <c r="C15" s="111"/>
      <c r="D15" s="14"/>
      <c r="E15" s="14"/>
    </row>
    <row r="16" spans="1:5" ht="13.5" hidden="1">
      <c r="A16" s="108">
        <v>1.9</v>
      </c>
      <c r="B16" s="110"/>
      <c r="C16" s="111"/>
      <c r="D16" s="14"/>
      <c r="E16" s="14"/>
    </row>
    <row r="17" spans="1:5" ht="39.75" customHeight="1">
      <c r="A17" s="112">
        <v>1.5</v>
      </c>
      <c r="B17" s="110" t="s">
        <v>303</v>
      </c>
      <c r="C17" s="111" t="s">
        <v>304</v>
      </c>
      <c r="D17" s="14">
        <v>36.6</v>
      </c>
      <c r="E17" s="14" t="s">
        <v>299</v>
      </c>
    </row>
    <row r="18" spans="1:5" ht="13.5" hidden="1">
      <c r="A18" s="108">
        <v>1.4</v>
      </c>
      <c r="B18" s="110"/>
      <c r="C18" s="111"/>
      <c r="D18" s="14"/>
      <c r="E18" s="14"/>
    </row>
    <row r="19" spans="1:5" ht="13.5" hidden="1">
      <c r="A19" s="318">
        <v>1.1200000000000001</v>
      </c>
      <c r="B19" s="110"/>
      <c r="C19" s="111"/>
      <c r="D19" s="14"/>
      <c r="E19" s="14"/>
    </row>
    <row r="20" spans="1:5" ht="40.5">
      <c r="A20" s="108">
        <v>1.6</v>
      </c>
      <c r="B20" s="110" t="s">
        <v>303</v>
      </c>
      <c r="C20" s="111" t="s">
        <v>305</v>
      </c>
      <c r="D20" s="14">
        <v>10.1</v>
      </c>
      <c r="E20" s="14" t="s">
        <v>299</v>
      </c>
    </row>
    <row r="21" spans="1:5" ht="0.75" hidden="1" customHeight="1">
      <c r="A21" s="318">
        <v>1.5</v>
      </c>
      <c r="B21" s="110" t="s">
        <v>306</v>
      </c>
      <c r="C21" s="111" t="s">
        <v>182</v>
      </c>
      <c r="D21" s="14"/>
      <c r="E21" s="14"/>
    </row>
    <row r="22" spans="1:5" ht="27">
      <c r="A22" s="108">
        <v>1.7</v>
      </c>
      <c r="B22" s="110" t="s">
        <v>302</v>
      </c>
      <c r="C22" s="108" t="s">
        <v>18</v>
      </c>
      <c r="D22" s="14">
        <v>8.8000000000000007</v>
      </c>
      <c r="E22" s="14" t="s">
        <v>299</v>
      </c>
    </row>
    <row r="23" spans="1:5" ht="25.5" customHeight="1">
      <c r="A23" s="112">
        <v>1.8</v>
      </c>
      <c r="B23" s="110" t="s">
        <v>302</v>
      </c>
      <c r="C23" s="108" t="s">
        <v>27</v>
      </c>
      <c r="D23" s="14">
        <v>22.9</v>
      </c>
      <c r="E23" s="14" t="s">
        <v>299</v>
      </c>
    </row>
    <row r="24" spans="1:5" ht="27" hidden="1">
      <c r="A24" s="108">
        <v>1.17</v>
      </c>
      <c r="B24" s="110" t="s">
        <v>117</v>
      </c>
      <c r="C24" s="108" t="s">
        <v>118</v>
      </c>
      <c r="D24" s="14"/>
      <c r="E24" s="14"/>
    </row>
    <row r="25" spans="1:5" ht="27" hidden="1">
      <c r="A25" s="318">
        <v>1.18</v>
      </c>
      <c r="B25" s="110" t="s">
        <v>117</v>
      </c>
      <c r="C25" s="108" t="s">
        <v>119</v>
      </c>
      <c r="D25" s="14"/>
      <c r="E25" s="14"/>
    </row>
    <row r="26" spans="1:5" ht="27">
      <c r="A26" s="112">
        <v>1.9</v>
      </c>
      <c r="B26" s="109" t="s">
        <v>120</v>
      </c>
      <c r="C26" s="108" t="s">
        <v>121</v>
      </c>
      <c r="D26" s="14">
        <v>249.8</v>
      </c>
      <c r="E26" s="14" t="s">
        <v>299</v>
      </c>
    </row>
    <row r="27" spans="1:5" ht="27" hidden="1">
      <c r="A27" s="108">
        <v>1.2</v>
      </c>
      <c r="B27" s="110" t="s">
        <v>116</v>
      </c>
      <c r="C27" s="108" t="s">
        <v>122</v>
      </c>
      <c r="D27" s="14"/>
      <c r="E27" s="14"/>
    </row>
    <row r="28" spans="1:5" ht="0.75" customHeight="1">
      <c r="A28" s="108">
        <v>1.21</v>
      </c>
      <c r="B28" s="110" t="s">
        <v>307</v>
      </c>
      <c r="C28" s="111"/>
      <c r="D28" s="14"/>
      <c r="E28" s="14"/>
    </row>
    <row r="29" spans="1:5" ht="57" hidden="1">
      <c r="A29" s="104">
        <v>2</v>
      </c>
      <c r="B29" s="113" t="s">
        <v>123</v>
      </c>
      <c r="C29" s="104"/>
      <c r="D29" s="106">
        <f>SUM(D30:D33)</f>
        <v>0</v>
      </c>
      <c r="E29" s="107"/>
    </row>
    <row r="30" spans="1:5" ht="54" hidden="1">
      <c r="A30" s="108">
        <v>2.1</v>
      </c>
      <c r="B30" s="110"/>
      <c r="C30" s="108" t="s">
        <v>124</v>
      </c>
      <c r="D30" s="14"/>
      <c r="E30" s="14"/>
    </row>
    <row r="31" spans="1:5" ht="13.5" hidden="1">
      <c r="A31" s="108">
        <v>2.1</v>
      </c>
      <c r="B31" s="110"/>
      <c r="C31" s="108"/>
      <c r="D31" s="14"/>
      <c r="E31" s="14"/>
    </row>
    <row r="32" spans="1:5" ht="13.5" hidden="1">
      <c r="A32" s="108">
        <v>2.2000000000000002</v>
      </c>
      <c r="B32" s="110"/>
      <c r="C32" s="108"/>
      <c r="D32" s="14"/>
      <c r="E32" s="114"/>
    </row>
    <row r="33" spans="1:5" ht="13.5" hidden="1">
      <c r="A33" s="108">
        <v>0</v>
      </c>
      <c r="B33" s="534"/>
      <c r="C33" s="111"/>
      <c r="D33" s="14"/>
      <c r="E33" s="114"/>
    </row>
    <row r="34" spans="1:5" ht="17.25">
      <c r="A34" s="21"/>
      <c r="B34" s="115" t="s">
        <v>100</v>
      </c>
      <c r="C34" s="116"/>
      <c r="D34" s="117">
        <f>D7+D29</f>
        <v>2737.8</v>
      </c>
      <c r="E34" s="118"/>
    </row>
    <row r="35" spans="1:5">
      <c r="A35" s="535" t="s">
        <v>127</v>
      </c>
      <c r="B35" s="535"/>
      <c r="C35" s="535"/>
      <c r="D35" s="535"/>
      <c r="E35" s="535"/>
    </row>
    <row r="36" spans="1:5" ht="24" customHeight="1">
      <c r="A36" s="536"/>
      <c r="B36" s="536"/>
      <c r="C36" s="536"/>
      <c r="D36" s="536"/>
      <c r="E36" s="536"/>
    </row>
    <row r="37" spans="1:5" ht="40.5">
      <c r="A37" s="112">
        <v>1.1000000000000001</v>
      </c>
      <c r="B37" s="110" t="s">
        <v>308</v>
      </c>
      <c r="C37" s="111" t="s">
        <v>309</v>
      </c>
      <c r="D37" s="14">
        <v>4.5999999999999996</v>
      </c>
      <c r="E37" s="14" t="s">
        <v>299</v>
      </c>
    </row>
    <row r="38" spans="1:5" ht="27" hidden="1">
      <c r="A38" s="112">
        <v>1.2</v>
      </c>
      <c r="B38" s="110" t="s">
        <v>302</v>
      </c>
      <c r="C38" s="111" t="s">
        <v>310</v>
      </c>
      <c r="D38" s="14">
        <v>0</v>
      </c>
      <c r="E38" s="14"/>
    </row>
    <row r="39" spans="1:5" ht="27">
      <c r="A39" s="112">
        <v>1.2</v>
      </c>
      <c r="B39" s="110" t="s">
        <v>311</v>
      </c>
      <c r="C39" s="111" t="s">
        <v>312</v>
      </c>
      <c r="D39" s="14">
        <v>1.7</v>
      </c>
      <c r="E39" s="14" t="s">
        <v>299</v>
      </c>
    </row>
    <row r="40" spans="1:5" ht="27">
      <c r="A40" s="112">
        <v>1.3</v>
      </c>
      <c r="B40" s="110" t="s">
        <v>306</v>
      </c>
      <c r="C40" s="111" t="s">
        <v>182</v>
      </c>
      <c r="D40" s="14">
        <v>0.1</v>
      </c>
      <c r="E40" s="14" t="s">
        <v>299</v>
      </c>
    </row>
    <row r="41" spans="1:5" ht="27" hidden="1">
      <c r="A41" s="112">
        <v>1.5</v>
      </c>
      <c r="B41" s="110" t="s">
        <v>117</v>
      </c>
      <c r="C41" s="108" t="s">
        <v>27</v>
      </c>
      <c r="D41" s="14"/>
      <c r="E41" s="14"/>
    </row>
    <row r="42" spans="1:5" ht="0.75" customHeight="1">
      <c r="A42" s="108">
        <v>1.6</v>
      </c>
      <c r="B42" s="110" t="s">
        <v>302</v>
      </c>
      <c r="C42" s="108" t="s">
        <v>118</v>
      </c>
      <c r="D42" s="14">
        <v>0</v>
      </c>
      <c r="E42" s="14"/>
    </row>
    <row r="43" spans="1:5" ht="27">
      <c r="A43" s="112">
        <v>1.4</v>
      </c>
      <c r="B43" s="110" t="s">
        <v>113</v>
      </c>
      <c r="C43" s="108" t="s">
        <v>313</v>
      </c>
      <c r="D43" s="14">
        <v>5.5</v>
      </c>
      <c r="E43" s="14" t="s">
        <v>299</v>
      </c>
    </row>
    <row r="44" spans="1:5" ht="27">
      <c r="A44" s="112">
        <v>1.5</v>
      </c>
      <c r="B44" s="110" t="s">
        <v>308</v>
      </c>
      <c r="C44" s="108" t="s">
        <v>314</v>
      </c>
      <c r="D44" s="14">
        <v>1.7</v>
      </c>
      <c r="E44" s="14" t="s">
        <v>299</v>
      </c>
    </row>
    <row r="45" spans="1:5" ht="27">
      <c r="A45" s="112">
        <v>1.6</v>
      </c>
      <c r="B45" s="110" t="s">
        <v>315</v>
      </c>
      <c r="C45" s="108" t="s">
        <v>316</v>
      </c>
      <c r="D45" s="14">
        <v>10</v>
      </c>
      <c r="E45" s="14" t="s">
        <v>299</v>
      </c>
    </row>
    <row r="46" spans="1:5" ht="27">
      <c r="A46" s="112">
        <v>1.7</v>
      </c>
      <c r="B46" s="110" t="s">
        <v>303</v>
      </c>
      <c r="C46" s="111" t="s">
        <v>317</v>
      </c>
      <c r="D46" s="14">
        <v>1</v>
      </c>
      <c r="E46" s="14" t="s">
        <v>299</v>
      </c>
    </row>
    <row r="47" spans="1:5" ht="42.75">
      <c r="A47" s="108"/>
      <c r="B47" s="105" t="s">
        <v>128</v>
      </c>
      <c r="C47" s="108"/>
      <c r="D47" s="106"/>
      <c r="E47" s="14"/>
    </row>
    <row r="48" spans="1:5" ht="19.5" customHeight="1">
      <c r="A48" s="112">
        <v>1.1000000000000001</v>
      </c>
      <c r="B48" s="537" t="s">
        <v>318</v>
      </c>
      <c r="C48" s="538" t="s">
        <v>319</v>
      </c>
      <c r="D48" s="539">
        <v>1574.2</v>
      </c>
      <c r="E48" s="14" t="s">
        <v>299</v>
      </c>
    </row>
    <row r="49" spans="1:5" ht="27" hidden="1">
      <c r="A49" s="112">
        <v>1.24</v>
      </c>
      <c r="B49" s="110" t="s">
        <v>116</v>
      </c>
      <c r="C49" s="108" t="s">
        <v>125</v>
      </c>
      <c r="D49" s="14"/>
      <c r="E49" s="14"/>
    </row>
    <row r="50" spans="1:5" ht="40.5">
      <c r="A50" s="112">
        <v>1.2</v>
      </c>
      <c r="B50" s="110" t="s">
        <v>320</v>
      </c>
      <c r="C50" s="108" t="s">
        <v>126</v>
      </c>
      <c r="D50" s="14">
        <v>988.8</v>
      </c>
      <c r="E50" s="14" t="s">
        <v>299</v>
      </c>
    </row>
    <row r="51" spans="1:5" ht="27" hidden="1">
      <c r="A51" s="112">
        <v>1.5</v>
      </c>
      <c r="B51" s="534" t="s">
        <v>321</v>
      </c>
      <c r="C51" s="111" t="s">
        <v>317</v>
      </c>
      <c r="D51" s="14">
        <v>0</v>
      </c>
      <c r="E51" s="14"/>
    </row>
    <row r="52" spans="1:5" ht="17.25">
      <c r="A52" s="119"/>
      <c r="B52" s="115" t="s">
        <v>100</v>
      </c>
      <c r="C52" s="120"/>
      <c r="D52" s="121">
        <f>SUM(D37:D51)</f>
        <v>2587.6</v>
      </c>
      <c r="E52" s="122"/>
    </row>
    <row r="53" spans="1:5">
      <c r="D53" s="540">
        <f>+D52-D48</f>
        <v>1013.3999999999999</v>
      </c>
    </row>
    <row r="54" spans="1:5">
      <c r="B54" t="s">
        <v>2</v>
      </c>
      <c r="D54" t="s">
        <v>280</v>
      </c>
    </row>
    <row r="55" spans="1:5">
      <c r="D55" t="s">
        <v>62</v>
      </c>
    </row>
    <row r="57" spans="1:5">
      <c r="B57" t="s">
        <v>6</v>
      </c>
      <c r="D57" t="s">
        <v>281</v>
      </c>
    </row>
    <row r="58" spans="1:5">
      <c r="C58" t="s">
        <v>1</v>
      </c>
      <c r="D58" t="s">
        <v>62</v>
      </c>
    </row>
  </sheetData>
  <mergeCells count="5">
    <mergeCell ref="A1:E1"/>
    <mergeCell ref="A3:E3"/>
    <mergeCell ref="A2:E2"/>
    <mergeCell ref="A6:E6"/>
    <mergeCell ref="A35:E36"/>
  </mergeCells>
  <pageMargins left="0.15" right="0.15" top="0.17" bottom="0.16" header="0.14000000000000001" footer="0.14000000000000001"/>
  <pageSetup paperSize="9" scale="9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view="pageBreakPreview" zoomScale="85" zoomScaleSheetLayoutView="85" workbookViewId="0">
      <selection activeCell="H7" sqref="H7"/>
    </sheetView>
  </sheetViews>
  <sheetFormatPr defaultRowHeight="13.5"/>
  <cols>
    <col min="1" max="1" width="4.5703125" style="1" customWidth="1"/>
    <col min="2" max="2" width="25.5703125" style="1" customWidth="1"/>
    <col min="3" max="3" width="16.7109375" style="1" customWidth="1"/>
    <col min="4" max="4" width="16" style="1" customWidth="1"/>
    <col min="5" max="5" width="18" style="1" customWidth="1"/>
    <col min="6" max="6" width="15" style="1" customWidth="1"/>
    <col min="7" max="7" width="16.7109375" style="1" customWidth="1"/>
    <col min="8" max="8" width="14.7109375" style="1" customWidth="1"/>
    <col min="9" max="9" width="15.85546875" style="1" customWidth="1"/>
    <col min="10" max="10" width="16.85546875" style="1" customWidth="1"/>
    <col min="11" max="12" width="14.140625" style="1" customWidth="1"/>
    <col min="13" max="13" width="11" style="1" customWidth="1"/>
    <col min="14" max="14" width="19.28515625" style="1" customWidth="1"/>
    <col min="15" max="261" width="9.140625" style="1"/>
    <col min="262" max="262" width="4.5703125" style="1" customWidth="1"/>
    <col min="263" max="263" width="20.5703125" style="1" customWidth="1"/>
    <col min="264" max="264" width="14.42578125" style="1" customWidth="1"/>
    <col min="265" max="265" width="16.5703125" style="1" customWidth="1"/>
    <col min="266" max="266" width="12.42578125" style="1" customWidth="1"/>
    <col min="267" max="267" width="13.7109375" style="1" customWidth="1"/>
    <col min="268" max="268" width="14.7109375" style="1" customWidth="1"/>
    <col min="269" max="269" width="13.42578125" style="1" customWidth="1"/>
    <col min="270" max="270" width="16.5703125" style="1" customWidth="1"/>
    <col min="271" max="517" width="9.140625" style="1"/>
    <col min="518" max="518" width="4.5703125" style="1" customWidth="1"/>
    <col min="519" max="519" width="20.5703125" style="1" customWidth="1"/>
    <col min="520" max="520" width="14.42578125" style="1" customWidth="1"/>
    <col min="521" max="521" width="16.5703125" style="1" customWidth="1"/>
    <col min="522" max="522" width="12.42578125" style="1" customWidth="1"/>
    <col min="523" max="523" width="13.7109375" style="1" customWidth="1"/>
    <col min="524" max="524" width="14.7109375" style="1" customWidth="1"/>
    <col min="525" max="525" width="13.42578125" style="1" customWidth="1"/>
    <col min="526" max="526" width="16.5703125" style="1" customWidth="1"/>
    <col min="527" max="773" width="9.140625" style="1"/>
    <col min="774" max="774" width="4.5703125" style="1" customWidth="1"/>
    <col min="775" max="775" width="20.5703125" style="1" customWidth="1"/>
    <col min="776" max="776" width="14.42578125" style="1" customWidth="1"/>
    <col min="777" max="777" width="16.5703125" style="1" customWidth="1"/>
    <col min="778" max="778" width="12.42578125" style="1" customWidth="1"/>
    <col min="779" max="779" width="13.7109375" style="1" customWidth="1"/>
    <col min="780" max="780" width="14.7109375" style="1" customWidth="1"/>
    <col min="781" max="781" width="13.42578125" style="1" customWidth="1"/>
    <col min="782" max="782" width="16.5703125" style="1" customWidth="1"/>
    <col min="783" max="1029" width="9.140625" style="1"/>
    <col min="1030" max="1030" width="4.5703125" style="1" customWidth="1"/>
    <col min="1031" max="1031" width="20.5703125" style="1" customWidth="1"/>
    <col min="1032" max="1032" width="14.42578125" style="1" customWidth="1"/>
    <col min="1033" max="1033" width="16.5703125" style="1" customWidth="1"/>
    <col min="1034" max="1034" width="12.42578125" style="1" customWidth="1"/>
    <col min="1035" max="1035" width="13.7109375" style="1" customWidth="1"/>
    <col min="1036" max="1036" width="14.7109375" style="1" customWidth="1"/>
    <col min="1037" max="1037" width="13.42578125" style="1" customWidth="1"/>
    <col min="1038" max="1038" width="16.5703125" style="1" customWidth="1"/>
    <col min="1039" max="1285" width="9.140625" style="1"/>
    <col min="1286" max="1286" width="4.5703125" style="1" customWidth="1"/>
    <col min="1287" max="1287" width="20.5703125" style="1" customWidth="1"/>
    <col min="1288" max="1288" width="14.42578125" style="1" customWidth="1"/>
    <col min="1289" max="1289" width="16.5703125" style="1" customWidth="1"/>
    <col min="1290" max="1290" width="12.42578125" style="1" customWidth="1"/>
    <col min="1291" max="1291" width="13.7109375" style="1" customWidth="1"/>
    <col min="1292" max="1292" width="14.7109375" style="1" customWidth="1"/>
    <col min="1293" max="1293" width="13.42578125" style="1" customWidth="1"/>
    <col min="1294" max="1294" width="16.5703125" style="1" customWidth="1"/>
    <col min="1295" max="1541" width="9.140625" style="1"/>
    <col min="1542" max="1542" width="4.5703125" style="1" customWidth="1"/>
    <col min="1543" max="1543" width="20.5703125" style="1" customWidth="1"/>
    <col min="1544" max="1544" width="14.42578125" style="1" customWidth="1"/>
    <col min="1545" max="1545" width="16.5703125" style="1" customWidth="1"/>
    <col min="1546" max="1546" width="12.42578125" style="1" customWidth="1"/>
    <col min="1547" max="1547" width="13.7109375" style="1" customWidth="1"/>
    <col min="1548" max="1548" width="14.7109375" style="1" customWidth="1"/>
    <col min="1549" max="1549" width="13.42578125" style="1" customWidth="1"/>
    <col min="1550" max="1550" width="16.5703125" style="1" customWidth="1"/>
    <col min="1551" max="1797" width="9.140625" style="1"/>
    <col min="1798" max="1798" width="4.5703125" style="1" customWidth="1"/>
    <col min="1799" max="1799" width="20.5703125" style="1" customWidth="1"/>
    <col min="1800" max="1800" width="14.42578125" style="1" customWidth="1"/>
    <col min="1801" max="1801" width="16.5703125" style="1" customWidth="1"/>
    <col min="1802" max="1802" width="12.42578125" style="1" customWidth="1"/>
    <col min="1803" max="1803" width="13.7109375" style="1" customWidth="1"/>
    <col min="1804" max="1804" width="14.7109375" style="1" customWidth="1"/>
    <col min="1805" max="1805" width="13.42578125" style="1" customWidth="1"/>
    <col min="1806" max="1806" width="16.5703125" style="1" customWidth="1"/>
    <col min="1807" max="2053" width="9.140625" style="1"/>
    <col min="2054" max="2054" width="4.5703125" style="1" customWidth="1"/>
    <col min="2055" max="2055" width="20.5703125" style="1" customWidth="1"/>
    <col min="2056" max="2056" width="14.42578125" style="1" customWidth="1"/>
    <col min="2057" max="2057" width="16.5703125" style="1" customWidth="1"/>
    <col min="2058" max="2058" width="12.42578125" style="1" customWidth="1"/>
    <col min="2059" max="2059" width="13.7109375" style="1" customWidth="1"/>
    <col min="2060" max="2060" width="14.7109375" style="1" customWidth="1"/>
    <col min="2061" max="2061" width="13.42578125" style="1" customWidth="1"/>
    <col min="2062" max="2062" width="16.5703125" style="1" customWidth="1"/>
    <col min="2063" max="2309" width="9.140625" style="1"/>
    <col min="2310" max="2310" width="4.5703125" style="1" customWidth="1"/>
    <col min="2311" max="2311" width="20.5703125" style="1" customWidth="1"/>
    <col min="2312" max="2312" width="14.42578125" style="1" customWidth="1"/>
    <col min="2313" max="2313" width="16.5703125" style="1" customWidth="1"/>
    <col min="2314" max="2314" width="12.42578125" style="1" customWidth="1"/>
    <col min="2315" max="2315" width="13.7109375" style="1" customWidth="1"/>
    <col min="2316" max="2316" width="14.7109375" style="1" customWidth="1"/>
    <col min="2317" max="2317" width="13.42578125" style="1" customWidth="1"/>
    <col min="2318" max="2318" width="16.5703125" style="1" customWidth="1"/>
    <col min="2319" max="2565" width="9.140625" style="1"/>
    <col min="2566" max="2566" width="4.5703125" style="1" customWidth="1"/>
    <col min="2567" max="2567" width="20.5703125" style="1" customWidth="1"/>
    <col min="2568" max="2568" width="14.42578125" style="1" customWidth="1"/>
    <col min="2569" max="2569" width="16.5703125" style="1" customWidth="1"/>
    <col min="2570" max="2570" width="12.42578125" style="1" customWidth="1"/>
    <col min="2571" max="2571" width="13.7109375" style="1" customWidth="1"/>
    <col min="2572" max="2572" width="14.7109375" style="1" customWidth="1"/>
    <col min="2573" max="2573" width="13.42578125" style="1" customWidth="1"/>
    <col min="2574" max="2574" width="16.5703125" style="1" customWidth="1"/>
    <col min="2575" max="2821" width="9.140625" style="1"/>
    <col min="2822" max="2822" width="4.5703125" style="1" customWidth="1"/>
    <col min="2823" max="2823" width="20.5703125" style="1" customWidth="1"/>
    <col min="2824" max="2824" width="14.42578125" style="1" customWidth="1"/>
    <col min="2825" max="2825" width="16.5703125" style="1" customWidth="1"/>
    <col min="2826" max="2826" width="12.42578125" style="1" customWidth="1"/>
    <col min="2827" max="2827" width="13.7109375" style="1" customWidth="1"/>
    <col min="2828" max="2828" width="14.7109375" style="1" customWidth="1"/>
    <col min="2829" max="2829" width="13.42578125" style="1" customWidth="1"/>
    <col min="2830" max="2830" width="16.5703125" style="1" customWidth="1"/>
    <col min="2831" max="3077" width="9.140625" style="1"/>
    <col min="3078" max="3078" width="4.5703125" style="1" customWidth="1"/>
    <col min="3079" max="3079" width="20.5703125" style="1" customWidth="1"/>
    <col min="3080" max="3080" width="14.42578125" style="1" customWidth="1"/>
    <col min="3081" max="3081" width="16.5703125" style="1" customWidth="1"/>
    <col min="3082" max="3082" width="12.42578125" style="1" customWidth="1"/>
    <col min="3083" max="3083" width="13.7109375" style="1" customWidth="1"/>
    <col min="3084" max="3084" width="14.7109375" style="1" customWidth="1"/>
    <col min="3085" max="3085" width="13.42578125" style="1" customWidth="1"/>
    <col min="3086" max="3086" width="16.5703125" style="1" customWidth="1"/>
    <col min="3087" max="3333" width="9.140625" style="1"/>
    <col min="3334" max="3334" width="4.5703125" style="1" customWidth="1"/>
    <col min="3335" max="3335" width="20.5703125" style="1" customWidth="1"/>
    <col min="3336" max="3336" width="14.42578125" style="1" customWidth="1"/>
    <col min="3337" max="3337" width="16.5703125" style="1" customWidth="1"/>
    <col min="3338" max="3338" width="12.42578125" style="1" customWidth="1"/>
    <col min="3339" max="3339" width="13.7109375" style="1" customWidth="1"/>
    <col min="3340" max="3340" width="14.7109375" style="1" customWidth="1"/>
    <col min="3341" max="3341" width="13.42578125" style="1" customWidth="1"/>
    <col min="3342" max="3342" width="16.5703125" style="1" customWidth="1"/>
    <col min="3343" max="3589" width="9.140625" style="1"/>
    <col min="3590" max="3590" width="4.5703125" style="1" customWidth="1"/>
    <col min="3591" max="3591" width="20.5703125" style="1" customWidth="1"/>
    <col min="3592" max="3592" width="14.42578125" style="1" customWidth="1"/>
    <col min="3593" max="3593" width="16.5703125" style="1" customWidth="1"/>
    <col min="3594" max="3594" width="12.42578125" style="1" customWidth="1"/>
    <col min="3595" max="3595" width="13.7109375" style="1" customWidth="1"/>
    <col min="3596" max="3596" width="14.7109375" style="1" customWidth="1"/>
    <col min="3597" max="3597" width="13.42578125" style="1" customWidth="1"/>
    <col min="3598" max="3598" width="16.5703125" style="1" customWidth="1"/>
    <col min="3599" max="3845" width="9.140625" style="1"/>
    <col min="3846" max="3846" width="4.5703125" style="1" customWidth="1"/>
    <col min="3847" max="3847" width="20.5703125" style="1" customWidth="1"/>
    <col min="3848" max="3848" width="14.42578125" style="1" customWidth="1"/>
    <col min="3849" max="3849" width="16.5703125" style="1" customWidth="1"/>
    <col min="3850" max="3850" width="12.42578125" style="1" customWidth="1"/>
    <col min="3851" max="3851" width="13.7109375" style="1" customWidth="1"/>
    <col min="3852" max="3852" width="14.7109375" style="1" customWidth="1"/>
    <col min="3853" max="3853" width="13.42578125" style="1" customWidth="1"/>
    <col min="3854" max="3854" width="16.5703125" style="1" customWidth="1"/>
    <col min="3855" max="4101" width="9.140625" style="1"/>
    <col min="4102" max="4102" width="4.5703125" style="1" customWidth="1"/>
    <col min="4103" max="4103" width="20.5703125" style="1" customWidth="1"/>
    <col min="4104" max="4104" width="14.42578125" style="1" customWidth="1"/>
    <col min="4105" max="4105" width="16.5703125" style="1" customWidth="1"/>
    <col min="4106" max="4106" width="12.42578125" style="1" customWidth="1"/>
    <col min="4107" max="4107" width="13.7109375" style="1" customWidth="1"/>
    <col min="4108" max="4108" width="14.7109375" style="1" customWidth="1"/>
    <col min="4109" max="4109" width="13.42578125" style="1" customWidth="1"/>
    <col min="4110" max="4110" width="16.5703125" style="1" customWidth="1"/>
    <col min="4111" max="4357" width="9.140625" style="1"/>
    <col min="4358" max="4358" width="4.5703125" style="1" customWidth="1"/>
    <col min="4359" max="4359" width="20.5703125" style="1" customWidth="1"/>
    <col min="4360" max="4360" width="14.42578125" style="1" customWidth="1"/>
    <col min="4361" max="4361" width="16.5703125" style="1" customWidth="1"/>
    <col min="4362" max="4362" width="12.42578125" style="1" customWidth="1"/>
    <col min="4363" max="4363" width="13.7109375" style="1" customWidth="1"/>
    <col min="4364" max="4364" width="14.7109375" style="1" customWidth="1"/>
    <col min="4365" max="4365" width="13.42578125" style="1" customWidth="1"/>
    <col min="4366" max="4366" width="16.5703125" style="1" customWidth="1"/>
    <col min="4367" max="4613" width="9.140625" style="1"/>
    <col min="4614" max="4614" width="4.5703125" style="1" customWidth="1"/>
    <col min="4615" max="4615" width="20.5703125" style="1" customWidth="1"/>
    <col min="4616" max="4616" width="14.42578125" style="1" customWidth="1"/>
    <col min="4617" max="4617" width="16.5703125" style="1" customWidth="1"/>
    <col min="4618" max="4618" width="12.42578125" style="1" customWidth="1"/>
    <col min="4619" max="4619" width="13.7109375" style="1" customWidth="1"/>
    <col min="4620" max="4620" width="14.7109375" style="1" customWidth="1"/>
    <col min="4621" max="4621" width="13.42578125" style="1" customWidth="1"/>
    <col min="4622" max="4622" width="16.5703125" style="1" customWidth="1"/>
    <col min="4623" max="4869" width="9.140625" style="1"/>
    <col min="4870" max="4870" width="4.5703125" style="1" customWidth="1"/>
    <col min="4871" max="4871" width="20.5703125" style="1" customWidth="1"/>
    <col min="4872" max="4872" width="14.42578125" style="1" customWidth="1"/>
    <col min="4873" max="4873" width="16.5703125" style="1" customWidth="1"/>
    <col min="4874" max="4874" width="12.42578125" style="1" customWidth="1"/>
    <col min="4875" max="4875" width="13.7109375" style="1" customWidth="1"/>
    <col min="4876" max="4876" width="14.7109375" style="1" customWidth="1"/>
    <col min="4877" max="4877" width="13.42578125" style="1" customWidth="1"/>
    <col min="4878" max="4878" width="16.5703125" style="1" customWidth="1"/>
    <col min="4879" max="5125" width="9.140625" style="1"/>
    <col min="5126" max="5126" width="4.5703125" style="1" customWidth="1"/>
    <col min="5127" max="5127" width="20.5703125" style="1" customWidth="1"/>
    <col min="5128" max="5128" width="14.42578125" style="1" customWidth="1"/>
    <col min="5129" max="5129" width="16.5703125" style="1" customWidth="1"/>
    <col min="5130" max="5130" width="12.42578125" style="1" customWidth="1"/>
    <col min="5131" max="5131" width="13.7109375" style="1" customWidth="1"/>
    <col min="5132" max="5132" width="14.7109375" style="1" customWidth="1"/>
    <col min="5133" max="5133" width="13.42578125" style="1" customWidth="1"/>
    <col min="5134" max="5134" width="16.5703125" style="1" customWidth="1"/>
    <col min="5135" max="5381" width="9.140625" style="1"/>
    <col min="5382" max="5382" width="4.5703125" style="1" customWidth="1"/>
    <col min="5383" max="5383" width="20.5703125" style="1" customWidth="1"/>
    <col min="5384" max="5384" width="14.42578125" style="1" customWidth="1"/>
    <col min="5385" max="5385" width="16.5703125" style="1" customWidth="1"/>
    <col min="5386" max="5386" width="12.42578125" style="1" customWidth="1"/>
    <col min="5387" max="5387" width="13.7109375" style="1" customWidth="1"/>
    <col min="5388" max="5388" width="14.7109375" style="1" customWidth="1"/>
    <col min="5389" max="5389" width="13.42578125" style="1" customWidth="1"/>
    <col min="5390" max="5390" width="16.5703125" style="1" customWidth="1"/>
    <col min="5391" max="5637" width="9.140625" style="1"/>
    <col min="5638" max="5638" width="4.5703125" style="1" customWidth="1"/>
    <col min="5639" max="5639" width="20.5703125" style="1" customWidth="1"/>
    <col min="5640" max="5640" width="14.42578125" style="1" customWidth="1"/>
    <col min="5641" max="5641" width="16.5703125" style="1" customWidth="1"/>
    <col min="5642" max="5642" width="12.42578125" style="1" customWidth="1"/>
    <col min="5643" max="5643" width="13.7109375" style="1" customWidth="1"/>
    <col min="5644" max="5644" width="14.7109375" style="1" customWidth="1"/>
    <col min="5645" max="5645" width="13.42578125" style="1" customWidth="1"/>
    <col min="5646" max="5646" width="16.5703125" style="1" customWidth="1"/>
    <col min="5647" max="5893" width="9.140625" style="1"/>
    <col min="5894" max="5894" width="4.5703125" style="1" customWidth="1"/>
    <col min="5895" max="5895" width="20.5703125" style="1" customWidth="1"/>
    <col min="5896" max="5896" width="14.42578125" style="1" customWidth="1"/>
    <col min="5897" max="5897" width="16.5703125" style="1" customWidth="1"/>
    <col min="5898" max="5898" width="12.42578125" style="1" customWidth="1"/>
    <col min="5899" max="5899" width="13.7109375" style="1" customWidth="1"/>
    <col min="5900" max="5900" width="14.7109375" style="1" customWidth="1"/>
    <col min="5901" max="5901" width="13.42578125" style="1" customWidth="1"/>
    <col min="5902" max="5902" width="16.5703125" style="1" customWidth="1"/>
    <col min="5903" max="6149" width="9.140625" style="1"/>
    <col min="6150" max="6150" width="4.5703125" style="1" customWidth="1"/>
    <col min="6151" max="6151" width="20.5703125" style="1" customWidth="1"/>
    <col min="6152" max="6152" width="14.42578125" style="1" customWidth="1"/>
    <col min="6153" max="6153" width="16.5703125" style="1" customWidth="1"/>
    <col min="6154" max="6154" width="12.42578125" style="1" customWidth="1"/>
    <col min="6155" max="6155" width="13.7109375" style="1" customWidth="1"/>
    <col min="6156" max="6156" width="14.7109375" style="1" customWidth="1"/>
    <col min="6157" max="6157" width="13.42578125" style="1" customWidth="1"/>
    <col min="6158" max="6158" width="16.5703125" style="1" customWidth="1"/>
    <col min="6159" max="6405" width="9.140625" style="1"/>
    <col min="6406" max="6406" width="4.5703125" style="1" customWidth="1"/>
    <col min="6407" max="6407" width="20.5703125" style="1" customWidth="1"/>
    <col min="6408" max="6408" width="14.42578125" style="1" customWidth="1"/>
    <col min="6409" max="6409" width="16.5703125" style="1" customWidth="1"/>
    <col min="6410" max="6410" width="12.42578125" style="1" customWidth="1"/>
    <col min="6411" max="6411" width="13.7109375" style="1" customWidth="1"/>
    <col min="6412" max="6412" width="14.7109375" style="1" customWidth="1"/>
    <col min="6413" max="6413" width="13.42578125" style="1" customWidth="1"/>
    <col min="6414" max="6414" width="16.5703125" style="1" customWidth="1"/>
    <col min="6415" max="6661" width="9.140625" style="1"/>
    <col min="6662" max="6662" width="4.5703125" style="1" customWidth="1"/>
    <col min="6663" max="6663" width="20.5703125" style="1" customWidth="1"/>
    <col min="6664" max="6664" width="14.42578125" style="1" customWidth="1"/>
    <col min="6665" max="6665" width="16.5703125" style="1" customWidth="1"/>
    <col min="6666" max="6666" width="12.42578125" style="1" customWidth="1"/>
    <col min="6667" max="6667" width="13.7109375" style="1" customWidth="1"/>
    <col min="6668" max="6668" width="14.7109375" style="1" customWidth="1"/>
    <col min="6669" max="6669" width="13.42578125" style="1" customWidth="1"/>
    <col min="6670" max="6670" width="16.5703125" style="1" customWidth="1"/>
    <col min="6671" max="6917" width="9.140625" style="1"/>
    <col min="6918" max="6918" width="4.5703125" style="1" customWidth="1"/>
    <col min="6919" max="6919" width="20.5703125" style="1" customWidth="1"/>
    <col min="6920" max="6920" width="14.42578125" style="1" customWidth="1"/>
    <col min="6921" max="6921" width="16.5703125" style="1" customWidth="1"/>
    <col min="6922" max="6922" width="12.42578125" style="1" customWidth="1"/>
    <col min="6923" max="6923" width="13.7109375" style="1" customWidth="1"/>
    <col min="6924" max="6924" width="14.7109375" style="1" customWidth="1"/>
    <col min="6925" max="6925" width="13.42578125" style="1" customWidth="1"/>
    <col min="6926" max="6926" width="16.5703125" style="1" customWidth="1"/>
    <col min="6927" max="7173" width="9.140625" style="1"/>
    <col min="7174" max="7174" width="4.5703125" style="1" customWidth="1"/>
    <col min="7175" max="7175" width="20.5703125" style="1" customWidth="1"/>
    <col min="7176" max="7176" width="14.42578125" style="1" customWidth="1"/>
    <col min="7177" max="7177" width="16.5703125" style="1" customWidth="1"/>
    <col min="7178" max="7178" width="12.42578125" style="1" customWidth="1"/>
    <col min="7179" max="7179" width="13.7109375" style="1" customWidth="1"/>
    <col min="7180" max="7180" width="14.7109375" style="1" customWidth="1"/>
    <col min="7181" max="7181" width="13.42578125" style="1" customWidth="1"/>
    <col min="7182" max="7182" width="16.5703125" style="1" customWidth="1"/>
    <col min="7183" max="7429" width="9.140625" style="1"/>
    <col min="7430" max="7430" width="4.5703125" style="1" customWidth="1"/>
    <col min="7431" max="7431" width="20.5703125" style="1" customWidth="1"/>
    <col min="7432" max="7432" width="14.42578125" style="1" customWidth="1"/>
    <col min="7433" max="7433" width="16.5703125" style="1" customWidth="1"/>
    <col min="7434" max="7434" width="12.42578125" style="1" customWidth="1"/>
    <col min="7435" max="7435" width="13.7109375" style="1" customWidth="1"/>
    <col min="7436" max="7436" width="14.7109375" style="1" customWidth="1"/>
    <col min="7437" max="7437" width="13.42578125" style="1" customWidth="1"/>
    <col min="7438" max="7438" width="16.5703125" style="1" customWidth="1"/>
    <col min="7439" max="7685" width="9.140625" style="1"/>
    <col min="7686" max="7686" width="4.5703125" style="1" customWidth="1"/>
    <col min="7687" max="7687" width="20.5703125" style="1" customWidth="1"/>
    <col min="7688" max="7688" width="14.42578125" style="1" customWidth="1"/>
    <col min="7689" max="7689" width="16.5703125" style="1" customWidth="1"/>
    <col min="7690" max="7690" width="12.42578125" style="1" customWidth="1"/>
    <col min="7691" max="7691" width="13.7109375" style="1" customWidth="1"/>
    <col min="7692" max="7692" width="14.7109375" style="1" customWidth="1"/>
    <col min="7693" max="7693" width="13.42578125" style="1" customWidth="1"/>
    <col min="7694" max="7694" width="16.5703125" style="1" customWidth="1"/>
    <col min="7695" max="7941" width="9.140625" style="1"/>
    <col min="7942" max="7942" width="4.5703125" style="1" customWidth="1"/>
    <col min="7943" max="7943" width="20.5703125" style="1" customWidth="1"/>
    <col min="7944" max="7944" width="14.42578125" style="1" customWidth="1"/>
    <col min="7945" max="7945" width="16.5703125" style="1" customWidth="1"/>
    <col min="7946" max="7946" width="12.42578125" style="1" customWidth="1"/>
    <col min="7947" max="7947" width="13.7109375" style="1" customWidth="1"/>
    <col min="7948" max="7948" width="14.7109375" style="1" customWidth="1"/>
    <col min="7949" max="7949" width="13.42578125" style="1" customWidth="1"/>
    <col min="7950" max="7950" width="16.5703125" style="1" customWidth="1"/>
    <col min="7951" max="8197" width="9.140625" style="1"/>
    <col min="8198" max="8198" width="4.5703125" style="1" customWidth="1"/>
    <col min="8199" max="8199" width="20.5703125" style="1" customWidth="1"/>
    <col min="8200" max="8200" width="14.42578125" style="1" customWidth="1"/>
    <col min="8201" max="8201" width="16.5703125" style="1" customWidth="1"/>
    <col min="8202" max="8202" width="12.42578125" style="1" customWidth="1"/>
    <col min="8203" max="8203" width="13.7109375" style="1" customWidth="1"/>
    <col min="8204" max="8204" width="14.7109375" style="1" customWidth="1"/>
    <col min="8205" max="8205" width="13.42578125" style="1" customWidth="1"/>
    <col min="8206" max="8206" width="16.5703125" style="1" customWidth="1"/>
    <col min="8207" max="8453" width="9.140625" style="1"/>
    <col min="8454" max="8454" width="4.5703125" style="1" customWidth="1"/>
    <col min="8455" max="8455" width="20.5703125" style="1" customWidth="1"/>
    <col min="8456" max="8456" width="14.42578125" style="1" customWidth="1"/>
    <col min="8457" max="8457" width="16.5703125" style="1" customWidth="1"/>
    <col min="8458" max="8458" width="12.42578125" style="1" customWidth="1"/>
    <col min="8459" max="8459" width="13.7109375" style="1" customWidth="1"/>
    <col min="8460" max="8460" width="14.7109375" style="1" customWidth="1"/>
    <col min="8461" max="8461" width="13.42578125" style="1" customWidth="1"/>
    <col min="8462" max="8462" width="16.5703125" style="1" customWidth="1"/>
    <col min="8463" max="8709" width="9.140625" style="1"/>
    <col min="8710" max="8710" width="4.5703125" style="1" customWidth="1"/>
    <col min="8711" max="8711" width="20.5703125" style="1" customWidth="1"/>
    <col min="8712" max="8712" width="14.42578125" style="1" customWidth="1"/>
    <col min="8713" max="8713" width="16.5703125" style="1" customWidth="1"/>
    <col min="8714" max="8714" width="12.42578125" style="1" customWidth="1"/>
    <col min="8715" max="8715" width="13.7109375" style="1" customWidth="1"/>
    <col min="8716" max="8716" width="14.7109375" style="1" customWidth="1"/>
    <col min="8717" max="8717" width="13.42578125" style="1" customWidth="1"/>
    <col min="8718" max="8718" width="16.5703125" style="1" customWidth="1"/>
    <col min="8719" max="8965" width="9.140625" style="1"/>
    <col min="8966" max="8966" width="4.5703125" style="1" customWidth="1"/>
    <col min="8967" max="8967" width="20.5703125" style="1" customWidth="1"/>
    <col min="8968" max="8968" width="14.42578125" style="1" customWidth="1"/>
    <col min="8969" max="8969" width="16.5703125" style="1" customWidth="1"/>
    <col min="8970" max="8970" width="12.42578125" style="1" customWidth="1"/>
    <col min="8971" max="8971" width="13.7109375" style="1" customWidth="1"/>
    <col min="8972" max="8972" width="14.7109375" style="1" customWidth="1"/>
    <col min="8973" max="8973" width="13.42578125" style="1" customWidth="1"/>
    <col min="8974" max="8974" width="16.5703125" style="1" customWidth="1"/>
    <col min="8975" max="9221" width="9.140625" style="1"/>
    <col min="9222" max="9222" width="4.5703125" style="1" customWidth="1"/>
    <col min="9223" max="9223" width="20.5703125" style="1" customWidth="1"/>
    <col min="9224" max="9224" width="14.42578125" style="1" customWidth="1"/>
    <col min="9225" max="9225" width="16.5703125" style="1" customWidth="1"/>
    <col min="9226" max="9226" width="12.42578125" style="1" customWidth="1"/>
    <col min="9227" max="9227" width="13.7109375" style="1" customWidth="1"/>
    <col min="9228" max="9228" width="14.7109375" style="1" customWidth="1"/>
    <col min="9229" max="9229" width="13.42578125" style="1" customWidth="1"/>
    <col min="9230" max="9230" width="16.5703125" style="1" customWidth="1"/>
    <col min="9231" max="9477" width="9.140625" style="1"/>
    <col min="9478" max="9478" width="4.5703125" style="1" customWidth="1"/>
    <col min="9479" max="9479" width="20.5703125" style="1" customWidth="1"/>
    <col min="9480" max="9480" width="14.42578125" style="1" customWidth="1"/>
    <col min="9481" max="9481" width="16.5703125" style="1" customWidth="1"/>
    <col min="9482" max="9482" width="12.42578125" style="1" customWidth="1"/>
    <col min="9483" max="9483" width="13.7109375" style="1" customWidth="1"/>
    <col min="9484" max="9484" width="14.7109375" style="1" customWidth="1"/>
    <col min="9485" max="9485" width="13.42578125" style="1" customWidth="1"/>
    <col min="9486" max="9486" width="16.5703125" style="1" customWidth="1"/>
    <col min="9487" max="9733" width="9.140625" style="1"/>
    <col min="9734" max="9734" width="4.5703125" style="1" customWidth="1"/>
    <col min="9735" max="9735" width="20.5703125" style="1" customWidth="1"/>
    <col min="9736" max="9736" width="14.42578125" style="1" customWidth="1"/>
    <col min="9737" max="9737" width="16.5703125" style="1" customWidth="1"/>
    <col min="9738" max="9738" width="12.42578125" style="1" customWidth="1"/>
    <col min="9739" max="9739" width="13.7109375" style="1" customWidth="1"/>
    <col min="9740" max="9740" width="14.7109375" style="1" customWidth="1"/>
    <col min="9741" max="9741" width="13.42578125" style="1" customWidth="1"/>
    <col min="9742" max="9742" width="16.5703125" style="1" customWidth="1"/>
    <col min="9743" max="9989" width="9.140625" style="1"/>
    <col min="9990" max="9990" width="4.5703125" style="1" customWidth="1"/>
    <col min="9991" max="9991" width="20.5703125" style="1" customWidth="1"/>
    <col min="9992" max="9992" width="14.42578125" style="1" customWidth="1"/>
    <col min="9993" max="9993" width="16.5703125" style="1" customWidth="1"/>
    <col min="9994" max="9994" width="12.42578125" style="1" customWidth="1"/>
    <col min="9995" max="9995" width="13.7109375" style="1" customWidth="1"/>
    <col min="9996" max="9996" width="14.7109375" style="1" customWidth="1"/>
    <col min="9997" max="9997" width="13.42578125" style="1" customWidth="1"/>
    <col min="9998" max="9998" width="16.5703125" style="1" customWidth="1"/>
    <col min="9999" max="10245" width="9.140625" style="1"/>
    <col min="10246" max="10246" width="4.5703125" style="1" customWidth="1"/>
    <col min="10247" max="10247" width="20.5703125" style="1" customWidth="1"/>
    <col min="10248" max="10248" width="14.42578125" style="1" customWidth="1"/>
    <col min="10249" max="10249" width="16.5703125" style="1" customWidth="1"/>
    <col min="10250" max="10250" width="12.42578125" style="1" customWidth="1"/>
    <col min="10251" max="10251" width="13.7109375" style="1" customWidth="1"/>
    <col min="10252" max="10252" width="14.7109375" style="1" customWidth="1"/>
    <col min="10253" max="10253" width="13.42578125" style="1" customWidth="1"/>
    <col min="10254" max="10254" width="16.5703125" style="1" customWidth="1"/>
    <col min="10255" max="10501" width="9.140625" style="1"/>
    <col min="10502" max="10502" width="4.5703125" style="1" customWidth="1"/>
    <col min="10503" max="10503" width="20.5703125" style="1" customWidth="1"/>
    <col min="10504" max="10504" width="14.42578125" style="1" customWidth="1"/>
    <col min="10505" max="10505" width="16.5703125" style="1" customWidth="1"/>
    <col min="10506" max="10506" width="12.42578125" style="1" customWidth="1"/>
    <col min="10507" max="10507" width="13.7109375" style="1" customWidth="1"/>
    <col min="10508" max="10508" width="14.7109375" style="1" customWidth="1"/>
    <col min="10509" max="10509" width="13.42578125" style="1" customWidth="1"/>
    <col min="10510" max="10510" width="16.5703125" style="1" customWidth="1"/>
    <col min="10511" max="10757" width="9.140625" style="1"/>
    <col min="10758" max="10758" width="4.5703125" style="1" customWidth="1"/>
    <col min="10759" max="10759" width="20.5703125" style="1" customWidth="1"/>
    <col min="10760" max="10760" width="14.42578125" style="1" customWidth="1"/>
    <col min="10761" max="10761" width="16.5703125" style="1" customWidth="1"/>
    <col min="10762" max="10762" width="12.42578125" style="1" customWidth="1"/>
    <col min="10763" max="10763" width="13.7109375" style="1" customWidth="1"/>
    <col min="10764" max="10764" width="14.7109375" style="1" customWidth="1"/>
    <col min="10765" max="10765" width="13.42578125" style="1" customWidth="1"/>
    <col min="10766" max="10766" width="16.5703125" style="1" customWidth="1"/>
    <col min="10767" max="11013" width="9.140625" style="1"/>
    <col min="11014" max="11014" width="4.5703125" style="1" customWidth="1"/>
    <col min="11015" max="11015" width="20.5703125" style="1" customWidth="1"/>
    <col min="11016" max="11016" width="14.42578125" style="1" customWidth="1"/>
    <col min="11017" max="11017" width="16.5703125" style="1" customWidth="1"/>
    <col min="11018" max="11018" width="12.42578125" style="1" customWidth="1"/>
    <col min="11019" max="11019" width="13.7109375" style="1" customWidth="1"/>
    <col min="11020" max="11020" width="14.7109375" style="1" customWidth="1"/>
    <col min="11021" max="11021" width="13.42578125" style="1" customWidth="1"/>
    <col min="11022" max="11022" width="16.5703125" style="1" customWidth="1"/>
    <col min="11023" max="11269" width="9.140625" style="1"/>
    <col min="11270" max="11270" width="4.5703125" style="1" customWidth="1"/>
    <col min="11271" max="11271" width="20.5703125" style="1" customWidth="1"/>
    <col min="11272" max="11272" width="14.42578125" style="1" customWidth="1"/>
    <col min="11273" max="11273" width="16.5703125" style="1" customWidth="1"/>
    <col min="11274" max="11274" width="12.42578125" style="1" customWidth="1"/>
    <col min="11275" max="11275" width="13.7109375" style="1" customWidth="1"/>
    <col min="11276" max="11276" width="14.7109375" style="1" customWidth="1"/>
    <col min="11277" max="11277" width="13.42578125" style="1" customWidth="1"/>
    <col min="11278" max="11278" width="16.5703125" style="1" customWidth="1"/>
    <col min="11279" max="11525" width="9.140625" style="1"/>
    <col min="11526" max="11526" width="4.5703125" style="1" customWidth="1"/>
    <col min="11527" max="11527" width="20.5703125" style="1" customWidth="1"/>
    <col min="11528" max="11528" width="14.42578125" style="1" customWidth="1"/>
    <col min="11529" max="11529" width="16.5703125" style="1" customWidth="1"/>
    <col min="11530" max="11530" width="12.42578125" style="1" customWidth="1"/>
    <col min="11531" max="11531" width="13.7109375" style="1" customWidth="1"/>
    <col min="11532" max="11532" width="14.7109375" style="1" customWidth="1"/>
    <col min="11533" max="11533" width="13.42578125" style="1" customWidth="1"/>
    <col min="11534" max="11534" width="16.5703125" style="1" customWidth="1"/>
    <col min="11535" max="11781" width="9.140625" style="1"/>
    <col min="11782" max="11782" width="4.5703125" style="1" customWidth="1"/>
    <col min="11783" max="11783" width="20.5703125" style="1" customWidth="1"/>
    <col min="11784" max="11784" width="14.42578125" style="1" customWidth="1"/>
    <col min="11785" max="11785" width="16.5703125" style="1" customWidth="1"/>
    <col min="11786" max="11786" width="12.42578125" style="1" customWidth="1"/>
    <col min="11787" max="11787" width="13.7109375" style="1" customWidth="1"/>
    <col min="11788" max="11788" width="14.7109375" style="1" customWidth="1"/>
    <col min="11789" max="11789" width="13.42578125" style="1" customWidth="1"/>
    <col min="11790" max="11790" width="16.5703125" style="1" customWidth="1"/>
    <col min="11791" max="12037" width="9.140625" style="1"/>
    <col min="12038" max="12038" width="4.5703125" style="1" customWidth="1"/>
    <col min="12039" max="12039" width="20.5703125" style="1" customWidth="1"/>
    <col min="12040" max="12040" width="14.42578125" style="1" customWidth="1"/>
    <col min="12041" max="12041" width="16.5703125" style="1" customWidth="1"/>
    <col min="12042" max="12042" width="12.42578125" style="1" customWidth="1"/>
    <col min="12043" max="12043" width="13.7109375" style="1" customWidth="1"/>
    <col min="12044" max="12044" width="14.7109375" style="1" customWidth="1"/>
    <col min="12045" max="12045" width="13.42578125" style="1" customWidth="1"/>
    <col min="12046" max="12046" width="16.5703125" style="1" customWidth="1"/>
    <col min="12047" max="12293" width="9.140625" style="1"/>
    <col min="12294" max="12294" width="4.5703125" style="1" customWidth="1"/>
    <col min="12295" max="12295" width="20.5703125" style="1" customWidth="1"/>
    <col min="12296" max="12296" width="14.42578125" style="1" customWidth="1"/>
    <col min="12297" max="12297" width="16.5703125" style="1" customWidth="1"/>
    <col min="12298" max="12298" width="12.42578125" style="1" customWidth="1"/>
    <col min="12299" max="12299" width="13.7109375" style="1" customWidth="1"/>
    <col min="12300" max="12300" width="14.7109375" style="1" customWidth="1"/>
    <col min="12301" max="12301" width="13.42578125" style="1" customWidth="1"/>
    <col min="12302" max="12302" width="16.5703125" style="1" customWidth="1"/>
    <col min="12303" max="12549" width="9.140625" style="1"/>
    <col min="12550" max="12550" width="4.5703125" style="1" customWidth="1"/>
    <col min="12551" max="12551" width="20.5703125" style="1" customWidth="1"/>
    <col min="12552" max="12552" width="14.42578125" style="1" customWidth="1"/>
    <col min="12553" max="12553" width="16.5703125" style="1" customWidth="1"/>
    <col min="12554" max="12554" width="12.42578125" style="1" customWidth="1"/>
    <col min="12555" max="12555" width="13.7109375" style="1" customWidth="1"/>
    <col min="12556" max="12556" width="14.7109375" style="1" customWidth="1"/>
    <col min="12557" max="12557" width="13.42578125" style="1" customWidth="1"/>
    <col min="12558" max="12558" width="16.5703125" style="1" customWidth="1"/>
    <col min="12559" max="12805" width="9.140625" style="1"/>
    <col min="12806" max="12806" width="4.5703125" style="1" customWidth="1"/>
    <col min="12807" max="12807" width="20.5703125" style="1" customWidth="1"/>
    <col min="12808" max="12808" width="14.42578125" style="1" customWidth="1"/>
    <col min="12809" max="12809" width="16.5703125" style="1" customWidth="1"/>
    <col min="12810" max="12810" width="12.42578125" style="1" customWidth="1"/>
    <col min="12811" max="12811" width="13.7109375" style="1" customWidth="1"/>
    <col min="12812" max="12812" width="14.7109375" style="1" customWidth="1"/>
    <col min="12813" max="12813" width="13.42578125" style="1" customWidth="1"/>
    <col min="12814" max="12814" width="16.5703125" style="1" customWidth="1"/>
    <col min="12815" max="13061" width="9.140625" style="1"/>
    <col min="13062" max="13062" width="4.5703125" style="1" customWidth="1"/>
    <col min="13063" max="13063" width="20.5703125" style="1" customWidth="1"/>
    <col min="13064" max="13064" width="14.42578125" style="1" customWidth="1"/>
    <col min="13065" max="13065" width="16.5703125" style="1" customWidth="1"/>
    <col min="13066" max="13066" width="12.42578125" style="1" customWidth="1"/>
    <col min="13067" max="13067" width="13.7109375" style="1" customWidth="1"/>
    <col min="13068" max="13068" width="14.7109375" style="1" customWidth="1"/>
    <col min="13069" max="13069" width="13.42578125" style="1" customWidth="1"/>
    <col min="13070" max="13070" width="16.5703125" style="1" customWidth="1"/>
    <col min="13071" max="13317" width="9.140625" style="1"/>
    <col min="13318" max="13318" width="4.5703125" style="1" customWidth="1"/>
    <col min="13319" max="13319" width="20.5703125" style="1" customWidth="1"/>
    <col min="13320" max="13320" width="14.42578125" style="1" customWidth="1"/>
    <col min="13321" max="13321" width="16.5703125" style="1" customWidth="1"/>
    <col min="13322" max="13322" width="12.42578125" style="1" customWidth="1"/>
    <col min="13323" max="13323" width="13.7109375" style="1" customWidth="1"/>
    <col min="13324" max="13324" width="14.7109375" style="1" customWidth="1"/>
    <col min="13325" max="13325" width="13.42578125" style="1" customWidth="1"/>
    <col min="13326" max="13326" width="16.5703125" style="1" customWidth="1"/>
    <col min="13327" max="13573" width="9.140625" style="1"/>
    <col min="13574" max="13574" width="4.5703125" style="1" customWidth="1"/>
    <col min="13575" max="13575" width="20.5703125" style="1" customWidth="1"/>
    <col min="13576" max="13576" width="14.42578125" style="1" customWidth="1"/>
    <col min="13577" max="13577" width="16.5703125" style="1" customWidth="1"/>
    <col min="13578" max="13578" width="12.42578125" style="1" customWidth="1"/>
    <col min="13579" max="13579" width="13.7109375" style="1" customWidth="1"/>
    <col min="13580" max="13580" width="14.7109375" style="1" customWidth="1"/>
    <col min="13581" max="13581" width="13.42578125" style="1" customWidth="1"/>
    <col min="13582" max="13582" width="16.5703125" style="1" customWidth="1"/>
    <col min="13583" max="13829" width="9.140625" style="1"/>
    <col min="13830" max="13830" width="4.5703125" style="1" customWidth="1"/>
    <col min="13831" max="13831" width="20.5703125" style="1" customWidth="1"/>
    <col min="13832" max="13832" width="14.42578125" style="1" customWidth="1"/>
    <col min="13833" max="13833" width="16.5703125" style="1" customWidth="1"/>
    <col min="13834" max="13834" width="12.42578125" style="1" customWidth="1"/>
    <col min="13835" max="13835" width="13.7109375" style="1" customWidth="1"/>
    <col min="13836" max="13836" width="14.7109375" style="1" customWidth="1"/>
    <col min="13837" max="13837" width="13.42578125" style="1" customWidth="1"/>
    <col min="13838" max="13838" width="16.5703125" style="1" customWidth="1"/>
    <col min="13839" max="14085" width="9.140625" style="1"/>
    <col min="14086" max="14086" width="4.5703125" style="1" customWidth="1"/>
    <col min="14087" max="14087" width="20.5703125" style="1" customWidth="1"/>
    <col min="14088" max="14088" width="14.42578125" style="1" customWidth="1"/>
    <col min="14089" max="14089" width="16.5703125" style="1" customWidth="1"/>
    <col min="14090" max="14090" width="12.42578125" style="1" customWidth="1"/>
    <col min="14091" max="14091" width="13.7109375" style="1" customWidth="1"/>
    <col min="14092" max="14092" width="14.7109375" style="1" customWidth="1"/>
    <col min="14093" max="14093" width="13.42578125" style="1" customWidth="1"/>
    <col min="14094" max="14094" width="16.5703125" style="1" customWidth="1"/>
    <col min="14095" max="14341" width="9.140625" style="1"/>
    <col min="14342" max="14342" width="4.5703125" style="1" customWidth="1"/>
    <col min="14343" max="14343" width="20.5703125" style="1" customWidth="1"/>
    <col min="14344" max="14344" width="14.42578125" style="1" customWidth="1"/>
    <col min="14345" max="14345" width="16.5703125" style="1" customWidth="1"/>
    <col min="14346" max="14346" width="12.42578125" style="1" customWidth="1"/>
    <col min="14347" max="14347" width="13.7109375" style="1" customWidth="1"/>
    <col min="14348" max="14348" width="14.7109375" style="1" customWidth="1"/>
    <col min="14349" max="14349" width="13.42578125" style="1" customWidth="1"/>
    <col min="14350" max="14350" width="16.5703125" style="1" customWidth="1"/>
    <col min="14351" max="14597" width="9.140625" style="1"/>
    <col min="14598" max="14598" width="4.5703125" style="1" customWidth="1"/>
    <col min="14599" max="14599" width="20.5703125" style="1" customWidth="1"/>
    <col min="14600" max="14600" width="14.42578125" style="1" customWidth="1"/>
    <col min="14601" max="14601" width="16.5703125" style="1" customWidth="1"/>
    <col min="14602" max="14602" width="12.42578125" style="1" customWidth="1"/>
    <col min="14603" max="14603" width="13.7109375" style="1" customWidth="1"/>
    <col min="14604" max="14604" width="14.7109375" style="1" customWidth="1"/>
    <col min="14605" max="14605" width="13.42578125" style="1" customWidth="1"/>
    <col min="14606" max="14606" width="16.5703125" style="1" customWidth="1"/>
    <col min="14607" max="14853" width="9.140625" style="1"/>
    <col min="14854" max="14854" width="4.5703125" style="1" customWidth="1"/>
    <col min="14855" max="14855" width="20.5703125" style="1" customWidth="1"/>
    <col min="14856" max="14856" width="14.42578125" style="1" customWidth="1"/>
    <col min="14857" max="14857" width="16.5703125" style="1" customWidth="1"/>
    <col min="14858" max="14858" width="12.42578125" style="1" customWidth="1"/>
    <col min="14859" max="14859" width="13.7109375" style="1" customWidth="1"/>
    <col min="14860" max="14860" width="14.7109375" style="1" customWidth="1"/>
    <col min="14861" max="14861" width="13.42578125" style="1" customWidth="1"/>
    <col min="14862" max="14862" width="16.5703125" style="1" customWidth="1"/>
    <col min="14863" max="15109" width="9.140625" style="1"/>
    <col min="15110" max="15110" width="4.5703125" style="1" customWidth="1"/>
    <col min="15111" max="15111" width="20.5703125" style="1" customWidth="1"/>
    <col min="15112" max="15112" width="14.42578125" style="1" customWidth="1"/>
    <col min="15113" max="15113" width="16.5703125" style="1" customWidth="1"/>
    <col min="15114" max="15114" width="12.42578125" style="1" customWidth="1"/>
    <col min="15115" max="15115" width="13.7109375" style="1" customWidth="1"/>
    <col min="15116" max="15116" width="14.7109375" style="1" customWidth="1"/>
    <col min="15117" max="15117" width="13.42578125" style="1" customWidth="1"/>
    <col min="15118" max="15118" width="16.5703125" style="1" customWidth="1"/>
    <col min="15119" max="15365" width="9.140625" style="1"/>
    <col min="15366" max="15366" width="4.5703125" style="1" customWidth="1"/>
    <col min="15367" max="15367" width="20.5703125" style="1" customWidth="1"/>
    <col min="15368" max="15368" width="14.42578125" style="1" customWidth="1"/>
    <col min="15369" max="15369" width="16.5703125" style="1" customWidth="1"/>
    <col min="15370" max="15370" width="12.42578125" style="1" customWidth="1"/>
    <col min="15371" max="15371" width="13.7109375" style="1" customWidth="1"/>
    <col min="15372" max="15372" width="14.7109375" style="1" customWidth="1"/>
    <col min="15373" max="15373" width="13.42578125" style="1" customWidth="1"/>
    <col min="15374" max="15374" width="16.5703125" style="1" customWidth="1"/>
    <col min="15375" max="15621" width="9.140625" style="1"/>
    <col min="15622" max="15622" width="4.5703125" style="1" customWidth="1"/>
    <col min="15623" max="15623" width="20.5703125" style="1" customWidth="1"/>
    <col min="15624" max="15624" width="14.42578125" style="1" customWidth="1"/>
    <col min="15625" max="15625" width="16.5703125" style="1" customWidth="1"/>
    <col min="15626" max="15626" width="12.42578125" style="1" customWidth="1"/>
    <col min="15627" max="15627" width="13.7109375" style="1" customWidth="1"/>
    <col min="15628" max="15628" width="14.7109375" style="1" customWidth="1"/>
    <col min="15629" max="15629" width="13.42578125" style="1" customWidth="1"/>
    <col min="15630" max="15630" width="16.5703125" style="1" customWidth="1"/>
    <col min="15631" max="15877" width="9.140625" style="1"/>
    <col min="15878" max="15878" width="4.5703125" style="1" customWidth="1"/>
    <col min="15879" max="15879" width="20.5703125" style="1" customWidth="1"/>
    <col min="15880" max="15880" width="14.42578125" style="1" customWidth="1"/>
    <col min="15881" max="15881" width="16.5703125" style="1" customWidth="1"/>
    <col min="15882" max="15882" width="12.42578125" style="1" customWidth="1"/>
    <col min="15883" max="15883" width="13.7109375" style="1" customWidth="1"/>
    <col min="15884" max="15884" width="14.7109375" style="1" customWidth="1"/>
    <col min="15885" max="15885" width="13.42578125" style="1" customWidth="1"/>
    <col min="15886" max="15886" width="16.5703125" style="1" customWidth="1"/>
    <col min="15887" max="16384" width="9.140625" style="1"/>
  </cols>
  <sheetData>
    <row r="1" spans="1:17" ht="34.5" customHeight="1">
      <c r="A1" s="484" t="s">
        <v>38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</row>
    <row r="2" spans="1:17" s="11" customFormat="1" ht="25.5" customHeight="1">
      <c r="A2" s="485" t="s">
        <v>275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10"/>
      <c r="P2" s="10"/>
      <c r="Q2" s="10"/>
    </row>
    <row r="3" spans="1:17" ht="25.5" customHeight="1">
      <c r="A3" s="486" t="s">
        <v>264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</row>
    <row r="4" spans="1:17" ht="21" customHeight="1">
      <c r="A4" s="378"/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9" t="s">
        <v>0</v>
      </c>
    </row>
    <row r="5" spans="1:17" ht="21" customHeight="1">
      <c r="A5" s="492" t="s">
        <v>92</v>
      </c>
      <c r="B5" s="492" t="s">
        <v>39</v>
      </c>
      <c r="C5" s="490" t="s">
        <v>265</v>
      </c>
      <c r="D5" s="490" t="s">
        <v>263</v>
      </c>
      <c r="E5" s="494" t="s">
        <v>266</v>
      </c>
      <c r="F5" s="495"/>
      <c r="G5" s="495"/>
      <c r="H5" s="495"/>
      <c r="I5" s="495"/>
      <c r="J5" s="495"/>
      <c r="K5" s="495"/>
      <c r="L5" s="495"/>
      <c r="M5" s="496"/>
      <c r="N5" s="490" t="s">
        <v>267</v>
      </c>
    </row>
    <row r="6" spans="1:17" s="52" customFormat="1" ht="92.25" customHeight="1">
      <c r="A6" s="493"/>
      <c r="B6" s="493"/>
      <c r="C6" s="491"/>
      <c r="D6" s="491"/>
      <c r="E6" s="380" t="s">
        <v>289</v>
      </c>
      <c r="F6" s="380" t="s">
        <v>274</v>
      </c>
      <c r="G6" s="380" t="s">
        <v>56</v>
      </c>
      <c r="H6" s="380" t="s">
        <v>271</v>
      </c>
      <c r="I6" s="380" t="s">
        <v>57</v>
      </c>
      <c r="J6" s="380" t="s">
        <v>58</v>
      </c>
      <c r="K6" s="380" t="s">
        <v>90</v>
      </c>
      <c r="L6" s="381" t="s">
        <v>41</v>
      </c>
      <c r="M6" s="380"/>
      <c r="N6" s="491"/>
    </row>
    <row r="7" spans="1:17" s="53" customFormat="1" ht="36.75" customHeight="1">
      <c r="A7" s="380">
        <v>1</v>
      </c>
      <c r="B7" s="382" t="s">
        <v>40</v>
      </c>
      <c r="C7" s="383">
        <f>54+52866.3</f>
        <v>52920.3</v>
      </c>
      <c r="D7" s="383">
        <v>6578.4</v>
      </c>
      <c r="E7" s="384">
        <v>13040.6</v>
      </c>
      <c r="F7" s="384">
        <v>311.60000000000002</v>
      </c>
      <c r="G7" s="384">
        <v>40.9</v>
      </c>
      <c r="H7" s="384"/>
      <c r="I7" s="384"/>
      <c r="J7" s="384"/>
      <c r="K7" s="385"/>
      <c r="L7" s="385"/>
      <c r="M7" s="384"/>
      <c r="N7" s="385">
        <f>SUM(C7:L7)</f>
        <v>72891.8</v>
      </c>
    </row>
    <row r="8" spans="1:17" s="52" customFormat="1" ht="39" customHeight="1">
      <c r="A8" s="386">
        <v>2</v>
      </c>
      <c r="B8" s="387" t="s">
        <v>59</v>
      </c>
      <c r="C8" s="388"/>
      <c r="D8" s="388">
        <v>6</v>
      </c>
      <c r="E8" s="386">
        <v>12</v>
      </c>
      <c r="F8" s="386"/>
      <c r="G8" s="380"/>
      <c r="H8" s="380"/>
      <c r="I8" s="380"/>
      <c r="J8" s="389"/>
      <c r="K8" s="389"/>
      <c r="L8" s="390"/>
      <c r="M8" s="389"/>
      <c r="N8" s="385">
        <f>SUM(C8:L8)</f>
        <v>18</v>
      </c>
    </row>
    <row r="9" spans="1:17" ht="36" customHeight="1">
      <c r="A9" s="391"/>
      <c r="B9" s="392" t="s">
        <v>100</v>
      </c>
      <c r="C9" s="392"/>
      <c r="D9" s="392"/>
      <c r="E9" s="381"/>
      <c r="F9" s="381"/>
      <c r="G9" s="381"/>
      <c r="H9" s="381"/>
      <c r="I9" s="381"/>
      <c r="J9" s="381"/>
      <c r="K9" s="381"/>
      <c r="L9" s="393"/>
      <c r="M9" s="381"/>
      <c r="N9" s="527">
        <f>SUM(N7:N8)-N17</f>
        <v>72909.8</v>
      </c>
      <c r="O9" s="322"/>
    </row>
    <row r="10" spans="1:17">
      <c r="A10" s="378"/>
      <c r="B10" s="378"/>
      <c r="C10" s="378">
        <v>53920.3</v>
      </c>
      <c r="D10" s="378">
        <f>+C10-C7</f>
        <v>1000</v>
      </c>
      <c r="E10" s="394">
        <f>+(6614.123-93.8)*2</f>
        <v>13040.645999999999</v>
      </c>
      <c r="F10" s="394"/>
      <c r="G10" s="395"/>
      <c r="H10" s="395"/>
      <c r="I10" s="395"/>
      <c r="J10" s="395"/>
      <c r="K10" s="395"/>
      <c r="L10" s="396"/>
      <c r="M10" s="395"/>
      <c r="N10" s="397"/>
    </row>
    <row r="11" spans="1:17" ht="55.5" customHeight="1">
      <c r="A11" s="398"/>
      <c r="B11" s="497" t="s">
        <v>290</v>
      </c>
      <c r="C11" s="497"/>
      <c r="D11" s="398"/>
      <c r="E11" s="489" t="s">
        <v>291</v>
      </c>
      <c r="F11" s="489"/>
      <c r="G11" s="489"/>
      <c r="H11" s="489"/>
      <c r="I11" s="399"/>
      <c r="J11" s="400"/>
      <c r="K11" s="400"/>
      <c r="L11" s="400"/>
      <c r="M11" s="400"/>
      <c r="N11" s="400"/>
    </row>
    <row r="12" spans="1:17" ht="16.5" customHeight="1">
      <c r="A12" s="398"/>
      <c r="B12" s="401"/>
      <c r="C12" s="402" t="s">
        <v>244</v>
      </c>
      <c r="D12" s="398"/>
      <c r="E12" s="401"/>
      <c r="F12" s="401"/>
      <c r="G12" s="401"/>
      <c r="H12" s="402" t="s">
        <v>244</v>
      </c>
      <c r="I12" s="399"/>
      <c r="J12" s="403"/>
      <c r="K12" s="403"/>
      <c r="L12" s="404"/>
      <c r="M12" s="403"/>
      <c r="N12" s="405" t="s">
        <v>0</v>
      </c>
    </row>
    <row r="13" spans="1:17" ht="66" customHeight="1">
      <c r="A13" s="398"/>
      <c r="B13" s="406" t="s">
        <v>241</v>
      </c>
      <c r="C13" s="407" t="s">
        <v>243</v>
      </c>
      <c r="D13" s="398"/>
      <c r="E13" s="406"/>
      <c r="F13" s="406" t="s">
        <v>241</v>
      </c>
      <c r="G13" s="406" t="s">
        <v>242</v>
      </c>
      <c r="H13" s="408" t="s">
        <v>270</v>
      </c>
      <c r="I13" s="409"/>
      <c r="J13" s="410" t="s">
        <v>258</v>
      </c>
      <c r="K13" s="411" t="s">
        <v>259</v>
      </c>
      <c r="L13" s="411" t="s">
        <v>260</v>
      </c>
      <c r="M13" s="411" t="s">
        <v>262</v>
      </c>
      <c r="N13" s="411" t="s">
        <v>261</v>
      </c>
    </row>
    <row r="14" spans="1:17" ht="22.5" customHeight="1">
      <c r="A14" s="398"/>
      <c r="B14" s="412">
        <v>77904</v>
      </c>
      <c r="C14" s="412">
        <v>606800</v>
      </c>
      <c r="D14" s="413" t="s">
        <v>272</v>
      </c>
      <c r="E14" s="412"/>
      <c r="F14" s="412">
        <v>77904</v>
      </c>
      <c r="G14" s="412">
        <f>+F14*4*5</f>
        <v>1558080</v>
      </c>
      <c r="H14" s="412">
        <f>69500+12300</f>
        <v>81800</v>
      </c>
      <c r="I14" s="409"/>
      <c r="J14" s="414"/>
      <c r="K14" s="415"/>
      <c r="L14" s="416"/>
      <c r="M14" s="414"/>
      <c r="N14" s="417">
        <f>+(K14*L14)*M14</f>
        <v>0</v>
      </c>
    </row>
    <row r="15" spans="1:17" ht="21" customHeight="1">
      <c r="A15" s="398"/>
      <c r="B15" s="412"/>
      <c r="C15" s="412">
        <f>ROUND(C14/12,0)</f>
        <v>50567</v>
      </c>
      <c r="D15" s="418" t="s">
        <v>273</v>
      </c>
      <c r="E15" s="419"/>
      <c r="F15" s="419"/>
      <c r="G15" s="419"/>
      <c r="H15" s="419"/>
      <c r="I15" s="409"/>
      <c r="J15" s="420"/>
      <c r="K15" s="421"/>
      <c r="L15" s="422"/>
      <c r="M15" s="420"/>
      <c r="N15" s="417">
        <f t="shared" ref="N15:N16" si="0">+(K15*L15)*M15</f>
        <v>0</v>
      </c>
    </row>
    <row r="16" spans="1:17" ht="18.75" customHeight="1">
      <c r="A16" s="398"/>
      <c r="B16" s="398"/>
      <c r="C16" s="398"/>
      <c r="D16" s="398"/>
      <c r="E16" s="419"/>
      <c r="F16" s="419"/>
      <c r="G16" s="419"/>
      <c r="H16" s="419"/>
      <c r="I16" s="409"/>
      <c r="J16" s="420"/>
      <c r="K16" s="421"/>
      <c r="L16" s="422"/>
      <c r="M16" s="420"/>
      <c r="N16" s="417">
        <f t="shared" si="0"/>
        <v>0</v>
      </c>
    </row>
    <row r="17" spans="1:14" ht="25.5" customHeight="1">
      <c r="A17" s="398"/>
      <c r="B17" s="398"/>
      <c r="C17" s="398"/>
      <c r="D17" s="398"/>
      <c r="E17" s="419"/>
      <c r="F17" s="419"/>
      <c r="G17" s="419"/>
      <c r="H17" s="419"/>
      <c r="I17" s="409"/>
      <c r="J17" s="423" t="s">
        <v>100</v>
      </c>
      <c r="K17" s="420"/>
      <c r="L17" s="422"/>
      <c r="M17" s="423"/>
      <c r="N17" s="424">
        <f>SUM(N14:N16)</f>
        <v>0</v>
      </c>
    </row>
    <row r="18" spans="1:14" ht="25.5" customHeight="1">
      <c r="A18" s="425" t="s">
        <v>288</v>
      </c>
      <c r="B18" s="398" t="s">
        <v>287</v>
      </c>
      <c r="C18" s="398"/>
      <c r="D18" s="398"/>
      <c r="E18" s="398"/>
      <c r="F18" s="398"/>
      <c r="G18" s="398"/>
      <c r="H18" s="398"/>
      <c r="I18" s="399"/>
      <c r="J18" s="399"/>
      <c r="K18" s="399"/>
      <c r="L18" s="399"/>
      <c r="M18" s="426"/>
      <c r="N18" s="427"/>
    </row>
    <row r="19" spans="1:14" s="57" customFormat="1" ht="32.25" customHeight="1">
      <c r="A19" s="428"/>
      <c r="B19" s="429" t="s">
        <v>2</v>
      </c>
      <c r="C19" s="429"/>
      <c r="D19" s="429"/>
      <c r="E19" s="429"/>
      <c r="F19" s="429"/>
      <c r="G19" s="430"/>
      <c r="H19" s="431"/>
      <c r="I19" s="487" t="s">
        <v>280</v>
      </c>
      <c r="J19" s="487"/>
      <c r="K19" s="432"/>
      <c r="L19" s="428"/>
      <c r="M19" s="432"/>
      <c r="N19" s="428"/>
    </row>
    <row r="20" spans="1:14" s="54" customFormat="1" ht="16.5">
      <c r="A20" s="433"/>
      <c r="B20" s="434"/>
      <c r="C20" s="434"/>
      <c r="D20" s="434"/>
      <c r="E20" s="434"/>
      <c r="F20" s="434"/>
      <c r="G20" s="435" t="s">
        <v>61</v>
      </c>
      <c r="H20" s="436"/>
      <c r="I20" s="483" t="s">
        <v>62</v>
      </c>
      <c r="J20" s="483"/>
      <c r="K20" s="437"/>
      <c r="L20" s="433"/>
      <c r="M20" s="437"/>
      <c r="N20" s="433"/>
    </row>
    <row r="21" spans="1:14" s="54" customFormat="1" ht="15" customHeight="1">
      <c r="A21" s="433"/>
      <c r="B21" s="434"/>
      <c r="C21" s="434"/>
      <c r="D21" s="434"/>
      <c r="E21" s="434"/>
      <c r="F21" s="434"/>
      <c r="G21" s="437"/>
      <c r="H21" s="437"/>
      <c r="I21" s="437"/>
      <c r="J21" s="437"/>
      <c r="K21" s="437"/>
      <c r="L21" s="433"/>
      <c r="M21" s="437"/>
      <c r="N21" s="433"/>
    </row>
    <row r="22" spans="1:14" s="57" customFormat="1" ht="33.75" customHeight="1">
      <c r="A22" s="438"/>
      <c r="B22" s="439" t="s">
        <v>6</v>
      </c>
      <c r="C22" s="439"/>
      <c r="D22" s="439"/>
      <c r="E22" s="439"/>
      <c r="F22" s="439"/>
      <c r="G22" s="440"/>
      <c r="H22" s="441"/>
      <c r="I22" s="488" t="s">
        <v>281</v>
      </c>
      <c r="J22" s="488"/>
      <c r="K22" s="442"/>
      <c r="L22" s="438"/>
      <c r="M22" s="442"/>
      <c r="N22" s="438"/>
    </row>
    <row r="23" spans="1:14" s="54" customFormat="1" ht="16.5">
      <c r="A23" s="433"/>
      <c r="B23" s="433"/>
      <c r="C23" s="433"/>
      <c r="D23" s="433"/>
      <c r="E23" s="443"/>
      <c r="F23" s="443"/>
      <c r="G23" s="435" t="s">
        <v>61</v>
      </c>
      <c r="H23" s="436"/>
      <c r="I23" s="483" t="s">
        <v>62</v>
      </c>
      <c r="J23" s="483"/>
      <c r="K23" s="437"/>
      <c r="L23" s="433"/>
      <c r="M23" s="437"/>
      <c r="N23" s="433"/>
    </row>
    <row r="24" spans="1:14" s="55" customFormat="1" ht="16.5">
      <c r="A24" s="433"/>
      <c r="B24" s="433"/>
      <c r="C24" s="433"/>
      <c r="D24" s="433"/>
      <c r="E24" s="444" t="s">
        <v>1</v>
      </c>
      <c r="F24" s="444"/>
      <c r="G24" s="445"/>
      <c r="H24" s="433"/>
      <c r="I24" s="433"/>
      <c r="J24" s="433"/>
      <c r="K24" s="433"/>
      <c r="L24" s="433"/>
      <c r="M24" s="433"/>
      <c r="N24" s="433"/>
    </row>
  </sheetData>
  <mergeCells count="15">
    <mergeCell ref="I23:J23"/>
    <mergeCell ref="A1:N1"/>
    <mergeCell ref="A2:N2"/>
    <mergeCell ref="A3:N3"/>
    <mergeCell ref="I19:J19"/>
    <mergeCell ref="I20:J20"/>
    <mergeCell ref="I22:J22"/>
    <mergeCell ref="E11:H11"/>
    <mergeCell ref="C5:C6"/>
    <mergeCell ref="B5:B6"/>
    <mergeCell ref="A5:A6"/>
    <mergeCell ref="N5:N6"/>
    <mergeCell ref="E5:M5"/>
    <mergeCell ref="D5:D6"/>
    <mergeCell ref="B11:C11"/>
  </mergeCells>
  <pageMargins left="0.13" right="0.16" top="0.11" bottom="0.11" header="0.15748031496063" footer="0.15748031496063"/>
  <pageSetup paperSize="9"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view="pageBreakPreview" topLeftCell="A4" zoomScale="106" zoomScaleSheetLayoutView="106" workbookViewId="0">
      <selection activeCell="I17" sqref="I17"/>
    </sheetView>
  </sheetViews>
  <sheetFormatPr defaultColWidth="9.140625" defaultRowHeight="16.5"/>
  <cols>
    <col min="1" max="1" width="4.140625" style="59" customWidth="1"/>
    <col min="2" max="2" width="14.28515625" style="59" customWidth="1"/>
    <col min="3" max="3" width="10.7109375" style="59" customWidth="1"/>
    <col min="4" max="4" width="14.85546875" style="59" customWidth="1"/>
    <col min="5" max="5" width="12.7109375" style="59" customWidth="1"/>
    <col min="6" max="6" width="13.85546875" style="59" customWidth="1"/>
    <col min="7" max="7" width="11.28515625" style="59" customWidth="1"/>
    <col min="8" max="8" width="13.28515625" style="59" customWidth="1"/>
    <col min="9" max="9" width="11.7109375" style="59" customWidth="1"/>
    <col min="10" max="10" width="13.85546875" style="59" customWidth="1"/>
    <col min="11" max="11" width="12" style="59" customWidth="1"/>
    <col min="12" max="12" width="12.28515625" style="59" customWidth="1"/>
    <col min="13" max="13" width="13.85546875" style="59" customWidth="1"/>
    <col min="14" max="14" width="12.140625" style="59" customWidth="1"/>
    <col min="15" max="15" width="11" style="59" customWidth="1"/>
    <col min="16" max="17" width="9.140625" style="59" customWidth="1"/>
    <col min="18" max="16384" width="9.140625" style="59"/>
  </cols>
  <sheetData>
    <row r="1" spans="1:15" s="58" customFormat="1" ht="18.75" customHeight="1">
      <c r="A1" s="498" t="s">
        <v>38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</row>
    <row r="2" spans="1:15" s="58" customFormat="1" ht="21.75" customHeight="1">
      <c r="A2" s="499" t="s">
        <v>275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</row>
    <row r="3" spans="1:15" s="58" customFormat="1" ht="21" customHeight="1">
      <c r="A3" s="499" t="s">
        <v>63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</row>
    <row r="4" spans="1:15" ht="9.75" customHeight="1" thickBot="1"/>
    <row r="5" spans="1:15" s="60" customFormat="1" ht="24.75" customHeight="1">
      <c r="A5" s="500" t="s">
        <v>92</v>
      </c>
      <c r="B5" s="502" t="s">
        <v>64</v>
      </c>
      <c r="C5" s="504" t="s">
        <v>65</v>
      </c>
      <c r="D5" s="505"/>
      <c r="E5" s="505"/>
      <c r="F5" s="506"/>
      <c r="G5" s="504" t="s">
        <v>66</v>
      </c>
      <c r="H5" s="505"/>
      <c r="I5" s="505"/>
      <c r="J5" s="506"/>
      <c r="K5" s="507" t="s">
        <v>96</v>
      </c>
      <c r="L5" s="508"/>
      <c r="M5" s="508"/>
      <c r="N5" s="508"/>
      <c r="O5" s="509"/>
    </row>
    <row r="6" spans="1:15" s="65" customFormat="1" ht="51" customHeight="1">
      <c r="A6" s="501"/>
      <c r="B6" s="503"/>
      <c r="C6" s="61" t="s">
        <v>67</v>
      </c>
      <c r="D6" s="62" t="s">
        <v>93</v>
      </c>
      <c r="E6" s="63" t="s">
        <v>226</v>
      </c>
      <c r="F6" s="64" t="s">
        <v>227</v>
      </c>
      <c r="G6" s="61" t="s">
        <v>91</v>
      </c>
      <c r="H6" s="62" t="s">
        <v>93</v>
      </c>
      <c r="I6" s="62" t="s">
        <v>228</v>
      </c>
      <c r="J6" s="64" t="s">
        <v>227</v>
      </c>
      <c r="K6" s="61" t="s">
        <v>67</v>
      </c>
      <c r="L6" s="62" t="s">
        <v>226</v>
      </c>
      <c r="M6" s="62" t="s">
        <v>227</v>
      </c>
      <c r="N6" s="62" t="s">
        <v>268</v>
      </c>
      <c r="O6" s="64" t="s">
        <v>229</v>
      </c>
    </row>
    <row r="7" spans="1:15" ht="17.25" customHeight="1">
      <c r="A7" s="66">
        <v>1</v>
      </c>
      <c r="B7" s="67" t="s">
        <v>68</v>
      </c>
      <c r="C7" s="278">
        <v>10237</v>
      </c>
      <c r="D7" s="96">
        <v>1193165</v>
      </c>
      <c r="E7" s="68">
        <v>21843</v>
      </c>
      <c r="F7" s="69">
        <v>2559484</v>
      </c>
      <c r="G7" s="278">
        <v>5272</v>
      </c>
      <c r="H7" s="96">
        <v>238766</v>
      </c>
      <c r="I7" s="68">
        <v>4150</v>
      </c>
      <c r="J7" s="69">
        <v>173267</v>
      </c>
      <c r="K7" s="70">
        <v>69</v>
      </c>
      <c r="L7" s="68">
        <v>61</v>
      </c>
      <c r="M7" s="77">
        <f>+L7*191.414</f>
        <v>11676.253999999999</v>
      </c>
      <c r="N7" s="274">
        <f>ROUND(+L7*180,1)</f>
        <v>10980</v>
      </c>
      <c r="O7" s="272">
        <f>+M7-N7</f>
        <v>696.253999999999</v>
      </c>
    </row>
    <row r="8" spans="1:15" ht="17.25" customHeight="1">
      <c r="A8" s="66">
        <v>2</v>
      </c>
      <c r="B8" s="67" t="s">
        <v>69</v>
      </c>
      <c r="C8" s="278">
        <v>6563</v>
      </c>
      <c r="D8" s="96">
        <v>912257</v>
      </c>
      <c r="E8" s="68">
        <v>12133</v>
      </c>
      <c r="F8" s="69">
        <v>1426842</v>
      </c>
      <c r="G8" s="278">
        <v>3587</v>
      </c>
      <c r="H8" s="96">
        <v>157743</v>
      </c>
      <c r="I8" s="68">
        <v>2510</v>
      </c>
      <c r="J8" s="69">
        <v>104400</v>
      </c>
      <c r="K8" s="70">
        <v>58</v>
      </c>
      <c r="L8" s="68">
        <v>112</v>
      </c>
      <c r="M8" s="77">
        <f t="shared" ref="M8:M17" si="0">+L8*191.414</f>
        <v>21438.367999999999</v>
      </c>
      <c r="N8" s="274">
        <f>ROUND(+L8*180,1)</f>
        <v>20160</v>
      </c>
      <c r="O8" s="272">
        <f>+M8-N8</f>
        <v>1278.3679999999986</v>
      </c>
    </row>
    <row r="9" spans="1:15" ht="17.25" customHeight="1">
      <c r="A9" s="66">
        <v>3</v>
      </c>
      <c r="B9" s="67" t="s">
        <v>70</v>
      </c>
      <c r="C9" s="278">
        <v>2249</v>
      </c>
      <c r="D9" s="96">
        <v>312611</v>
      </c>
      <c r="E9" s="68">
        <v>4704</v>
      </c>
      <c r="F9" s="69">
        <v>653856</v>
      </c>
      <c r="G9" s="278">
        <v>1503</v>
      </c>
      <c r="H9" s="96">
        <v>64805</v>
      </c>
      <c r="I9" s="68">
        <v>2100</v>
      </c>
      <c r="J9" s="69">
        <v>88658</v>
      </c>
      <c r="K9" s="70">
        <v>71</v>
      </c>
      <c r="L9" s="68">
        <v>128</v>
      </c>
      <c r="M9" s="77">
        <f t="shared" si="0"/>
        <v>24500.991999999998</v>
      </c>
      <c r="N9" s="274">
        <f t="shared" ref="N9:N18" si="1">ROUND(+L9*180,1)</f>
        <v>23040</v>
      </c>
      <c r="O9" s="272">
        <f t="shared" ref="O9:O18" si="2">+M9-N9</f>
        <v>1460.9919999999984</v>
      </c>
    </row>
    <row r="10" spans="1:15" ht="17.25" customHeight="1">
      <c r="A10" s="66">
        <v>4</v>
      </c>
      <c r="B10" s="67" t="s">
        <v>71</v>
      </c>
      <c r="C10" s="70"/>
      <c r="D10" s="97"/>
      <c r="E10" s="68">
        <v>1050</v>
      </c>
      <c r="F10" s="69">
        <v>152274</v>
      </c>
      <c r="G10" s="278">
        <v>1323</v>
      </c>
      <c r="H10" s="97">
        <v>57508</v>
      </c>
      <c r="I10" s="68">
        <v>1750</v>
      </c>
      <c r="J10" s="69">
        <v>74415</v>
      </c>
      <c r="K10" s="70">
        <v>80</v>
      </c>
      <c r="L10" s="68">
        <v>113</v>
      </c>
      <c r="M10" s="77">
        <f t="shared" si="0"/>
        <v>21629.781999999999</v>
      </c>
      <c r="N10" s="274">
        <f t="shared" si="1"/>
        <v>20340</v>
      </c>
      <c r="O10" s="272">
        <f t="shared" si="2"/>
        <v>1289.7819999999992</v>
      </c>
    </row>
    <row r="11" spans="1:15" ht="17.25" customHeight="1">
      <c r="A11" s="66">
        <v>5</v>
      </c>
      <c r="B11" s="67" t="s">
        <v>72</v>
      </c>
      <c r="C11" s="70"/>
      <c r="D11" s="97"/>
      <c r="E11" s="68"/>
      <c r="F11" s="69"/>
      <c r="G11" s="278">
        <v>950</v>
      </c>
      <c r="H11" s="97">
        <v>40931</v>
      </c>
      <c r="I11" s="68">
        <v>990</v>
      </c>
      <c r="J11" s="69">
        <v>41730</v>
      </c>
      <c r="K11" s="70">
        <v>53</v>
      </c>
      <c r="L11" s="68">
        <v>84</v>
      </c>
      <c r="M11" s="77">
        <f>+L11*191.414</f>
        <v>16078.775999999998</v>
      </c>
      <c r="N11" s="274">
        <f>ROUND(+L11*180,1)</f>
        <v>15120</v>
      </c>
      <c r="O11" s="272">
        <f t="shared" si="2"/>
        <v>958.77599999999802</v>
      </c>
    </row>
    <row r="12" spans="1:15" ht="17.25" customHeight="1">
      <c r="A12" s="66">
        <v>6</v>
      </c>
      <c r="B12" s="67" t="s">
        <v>73</v>
      </c>
      <c r="C12" s="70"/>
      <c r="D12" s="97"/>
      <c r="E12" s="68"/>
      <c r="F12" s="69"/>
      <c r="G12" s="278">
        <v>547</v>
      </c>
      <c r="H12" s="97">
        <v>23204</v>
      </c>
      <c r="I12" s="68">
        <v>540</v>
      </c>
      <c r="J12" s="69">
        <v>22089</v>
      </c>
      <c r="K12" s="70">
        <v>60</v>
      </c>
      <c r="L12" s="68">
        <v>39</v>
      </c>
      <c r="M12" s="77">
        <f t="shared" si="0"/>
        <v>7465.1459999999997</v>
      </c>
      <c r="N12" s="274">
        <f>ROUND(+L12*180,1)</f>
        <v>7020</v>
      </c>
      <c r="O12" s="272">
        <f t="shared" si="2"/>
        <v>445.14599999999973</v>
      </c>
    </row>
    <row r="13" spans="1:15" ht="17.25" customHeight="1">
      <c r="A13" s="66">
        <v>7</v>
      </c>
      <c r="B13" s="67" t="s">
        <v>74</v>
      </c>
      <c r="C13" s="70"/>
      <c r="D13" s="97"/>
      <c r="E13" s="68"/>
      <c r="F13" s="69"/>
      <c r="G13" s="278">
        <v>435</v>
      </c>
      <c r="H13" s="97">
        <v>18166</v>
      </c>
      <c r="I13" s="68">
        <v>450</v>
      </c>
      <c r="J13" s="69">
        <v>17941</v>
      </c>
      <c r="K13" s="70">
        <v>20</v>
      </c>
      <c r="L13" s="68">
        <v>17</v>
      </c>
      <c r="M13" s="77">
        <f>+L13*191.414</f>
        <v>3254.0379999999996</v>
      </c>
      <c r="N13" s="274">
        <f t="shared" si="1"/>
        <v>3060</v>
      </c>
      <c r="O13" s="272">
        <f t="shared" si="2"/>
        <v>194.03799999999956</v>
      </c>
    </row>
    <row r="14" spans="1:15" ht="17.25" customHeight="1">
      <c r="A14" s="66">
        <v>8</v>
      </c>
      <c r="B14" s="71" t="s">
        <v>75</v>
      </c>
      <c r="C14" s="70"/>
      <c r="D14" s="97"/>
      <c r="E14" s="68"/>
      <c r="F14" s="69"/>
      <c r="G14" s="278">
        <v>622</v>
      </c>
      <c r="H14" s="97">
        <v>26378</v>
      </c>
      <c r="I14" s="68">
        <v>500</v>
      </c>
      <c r="J14" s="69">
        <v>20190</v>
      </c>
      <c r="K14" s="70">
        <v>22</v>
      </c>
      <c r="L14" s="68">
        <v>5</v>
      </c>
      <c r="M14" s="77">
        <f t="shared" si="0"/>
        <v>957.06999999999994</v>
      </c>
      <c r="N14" s="274">
        <f t="shared" si="1"/>
        <v>900</v>
      </c>
      <c r="O14" s="272">
        <f t="shared" si="2"/>
        <v>57.069999999999936</v>
      </c>
    </row>
    <row r="15" spans="1:15" ht="17.25" customHeight="1">
      <c r="A15" s="66">
        <v>9</v>
      </c>
      <c r="B15" s="71" t="s">
        <v>76</v>
      </c>
      <c r="C15" s="70"/>
      <c r="D15" s="97"/>
      <c r="E15" s="68"/>
      <c r="F15" s="69"/>
      <c r="G15" s="278">
        <v>852</v>
      </c>
      <c r="H15" s="97">
        <v>36023</v>
      </c>
      <c r="I15" s="68">
        <v>1090</v>
      </c>
      <c r="J15" s="69">
        <v>45628</v>
      </c>
      <c r="K15" s="70">
        <v>71</v>
      </c>
      <c r="L15" s="68">
        <v>64</v>
      </c>
      <c r="M15" s="77">
        <f t="shared" si="0"/>
        <v>12250.495999999999</v>
      </c>
      <c r="N15" s="274">
        <f t="shared" si="1"/>
        <v>11520</v>
      </c>
      <c r="O15" s="272">
        <f t="shared" si="2"/>
        <v>730.49599999999919</v>
      </c>
    </row>
    <row r="16" spans="1:15" ht="17.25" customHeight="1">
      <c r="A16" s="66">
        <v>10</v>
      </c>
      <c r="B16" s="71" t="s">
        <v>77</v>
      </c>
      <c r="C16" s="70"/>
      <c r="D16" s="97"/>
      <c r="E16" s="68"/>
      <c r="F16" s="69"/>
      <c r="G16" s="70">
        <v>1450</v>
      </c>
      <c r="H16" s="97">
        <v>60721</v>
      </c>
      <c r="I16" s="68">
        <v>1110</v>
      </c>
      <c r="J16" s="69">
        <v>46428</v>
      </c>
      <c r="K16" s="70">
        <v>69</v>
      </c>
      <c r="L16" s="68">
        <v>76</v>
      </c>
      <c r="M16" s="77">
        <f>+L16*191.414</f>
        <v>14547.464</v>
      </c>
      <c r="N16" s="274">
        <f t="shared" si="1"/>
        <v>13680</v>
      </c>
      <c r="O16" s="272">
        <f t="shared" si="2"/>
        <v>867.46399999999994</v>
      </c>
    </row>
    <row r="17" spans="1:16" ht="17.25" customHeight="1">
      <c r="A17" s="66">
        <v>11</v>
      </c>
      <c r="B17" s="71" t="s">
        <v>78</v>
      </c>
      <c r="C17" s="70">
        <v>6070</v>
      </c>
      <c r="D17" s="97">
        <v>843730</v>
      </c>
      <c r="E17" s="68">
        <f>+C17</f>
        <v>6070</v>
      </c>
      <c r="F17" s="69">
        <f>+D17</f>
        <v>843730</v>
      </c>
      <c r="G17" s="70">
        <v>3180</v>
      </c>
      <c r="H17" s="97">
        <v>136636</v>
      </c>
      <c r="I17" s="68">
        <f>+G17</f>
        <v>3180</v>
      </c>
      <c r="J17" s="69">
        <f>+H17</f>
        <v>136636</v>
      </c>
      <c r="K17" s="70">
        <v>34</v>
      </c>
      <c r="L17" s="68">
        <v>76</v>
      </c>
      <c r="M17" s="77">
        <f t="shared" si="0"/>
        <v>14547.464</v>
      </c>
      <c r="N17" s="274">
        <f t="shared" si="1"/>
        <v>13680</v>
      </c>
      <c r="O17" s="272">
        <f t="shared" si="2"/>
        <v>867.46399999999994</v>
      </c>
    </row>
    <row r="18" spans="1:16" ht="17.25" customHeight="1">
      <c r="A18" s="66">
        <v>12</v>
      </c>
      <c r="B18" s="71" t="s">
        <v>79</v>
      </c>
      <c r="C18" s="70">
        <v>8125</v>
      </c>
      <c r="D18" s="97">
        <v>1129375</v>
      </c>
      <c r="E18" s="68">
        <f>+E8</f>
        <v>12133</v>
      </c>
      <c r="F18" s="69">
        <f>+F8</f>
        <v>1426842</v>
      </c>
      <c r="G18" s="70">
        <v>2690</v>
      </c>
      <c r="H18" s="97">
        <v>114996</v>
      </c>
      <c r="I18" s="68">
        <f>+G18</f>
        <v>2690</v>
      </c>
      <c r="J18" s="69">
        <f>+H18</f>
        <v>114996</v>
      </c>
      <c r="K18" s="70">
        <v>83</v>
      </c>
      <c r="L18" s="68">
        <f>+K18</f>
        <v>83</v>
      </c>
      <c r="M18" s="77">
        <f>+L18*191.414</f>
        <v>15887.361999999999</v>
      </c>
      <c r="N18" s="274">
        <f t="shared" si="1"/>
        <v>14940</v>
      </c>
      <c r="O18" s="272">
        <f t="shared" si="2"/>
        <v>947.36199999999917</v>
      </c>
    </row>
    <row r="19" spans="1:16" ht="31.5" customHeight="1" thickBot="1">
      <c r="A19" s="280"/>
      <c r="B19" s="281" t="s">
        <v>60</v>
      </c>
      <c r="C19" s="275">
        <f t="shared" ref="C19:O19" si="3">SUM(C7:C18)</f>
        <v>33244</v>
      </c>
      <c r="D19" s="277">
        <f t="shared" si="3"/>
        <v>4391138</v>
      </c>
      <c r="E19" s="529">
        <f>SUM(E7:E18)</f>
        <v>57933</v>
      </c>
      <c r="F19" s="279">
        <f t="shared" si="3"/>
        <v>7063028</v>
      </c>
      <c r="G19" s="275">
        <f t="shared" si="3"/>
        <v>22411</v>
      </c>
      <c r="H19" s="277">
        <f t="shared" si="3"/>
        <v>975877</v>
      </c>
      <c r="I19" s="276">
        <f t="shared" si="3"/>
        <v>21060</v>
      </c>
      <c r="J19" s="279">
        <f t="shared" si="3"/>
        <v>886378</v>
      </c>
      <c r="K19" s="275">
        <f t="shared" si="3"/>
        <v>690</v>
      </c>
      <c r="L19" s="276">
        <f t="shared" si="3"/>
        <v>858</v>
      </c>
      <c r="M19" s="277">
        <f t="shared" si="3"/>
        <v>164233.212</v>
      </c>
      <c r="N19" s="287">
        <f t="shared" si="3"/>
        <v>154440</v>
      </c>
      <c r="O19" s="288">
        <f t="shared" si="3"/>
        <v>9793.2119999999904</v>
      </c>
    </row>
    <row r="20" spans="1:16" ht="18.75" customHeight="1">
      <c r="A20" s="282"/>
      <c r="B20" s="511"/>
      <c r="C20" s="511"/>
      <c r="D20" s="511"/>
      <c r="E20" s="283"/>
      <c r="F20" s="284">
        <f>+F19/1000</f>
        <v>7063.0280000000002</v>
      </c>
      <c r="G20" s="282"/>
      <c r="H20" s="283"/>
      <c r="I20" s="282"/>
      <c r="J20" s="282">
        <f>+J19/1000</f>
        <v>886.37800000000004</v>
      </c>
      <c r="K20" s="282"/>
      <c r="L20" s="282"/>
      <c r="M20" s="285">
        <f>ROUND(M19/1000,1)</f>
        <v>164.2</v>
      </c>
      <c r="N20" s="285">
        <f>ROUND(N19/1000,1)</f>
        <v>154.4</v>
      </c>
      <c r="O20" s="286">
        <f>ROUND(O19/1000,1)</f>
        <v>9.8000000000000007</v>
      </c>
      <c r="P20" s="273">
        <f>+N20+O20-M20</f>
        <v>0</v>
      </c>
    </row>
    <row r="21" spans="1:16" ht="26.25" customHeight="1">
      <c r="A21" s="282"/>
      <c r="B21" s="511" t="s">
        <v>97</v>
      </c>
      <c r="C21" s="511"/>
      <c r="D21" s="511"/>
      <c r="E21" s="283"/>
      <c r="F21" s="284"/>
      <c r="G21" s="282"/>
      <c r="H21" s="283"/>
      <c r="I21" s="282"/>
      <c r="J21" s="282"/>
      <c r="K21" s="282"/>
      <c r="L21" s="282"/>
      <c r="M21" s="285"/>
      <c r="N21" s="285"/>
      <c r="O21" s="286"/>
      <c r="P21" s="273"/>
    </row>
    <row r="22" spans="1:16" s="58" customFormat="1" ht="48" customHeight="1">
      <c r="A22" s="73"/>
      <c r="B22" s="74" t="s">
        <v>98</v>
      </c>
      <c r="C22" s="73" t="s">
        <v>99</v>
      </c>
      <c r="D22" s="73"/>
      <c r="E22" s="73"/>
      <c r="F22" s="75"/>
      <c r="G22" s="73"/>
      <c r="H22" s="73"/>
      <c r="I22" s="73"/>
      <c r="J22" s="73"/>
      <c r="K22" s="73"/>
      <c r="L22" s="73"/>
      <c r="M22" s="73"/>
    </row>
    <row r="23" spans="1:16" ht="42.75" customHeight="1">
      <c r="A23" s="72">
        <v>1</v>
      </c>
      <c r="B23" s="76" t="s">
        <v>276</v>
      </c>
      <c r="C23" s="72">
        <v>50</v>
      </c>
      <c r="D23" s="72"/>
      <c r="E23" s="528">
        <f>+E19/2</f>
        <v>28966.5</v>
      </c>
      <c r="F23" s="77">
        <f>+F19/2</f>
        <v>3531514</v>
      </c>
      <c r="G23" s="72"/>
      <c r="H23" s="72"/>
      <c r="I23" s="72"/>
      <c r="J23" s="72">
        <v>150000</v>
      </c>
      <c r="K23" s="72"/>
      <c r="L23" s="72"/>
      <c r="M23" s="72">
        <v>5200</v>
      </c>
    </row>
    <row r="24" spans="1:16" ht="45.75" customHeight="1">
      <c r="A24" s="72">
        <v>2</v>
      </c>
      <c r="B24" s="76" t="s">
        <v>277</v>
      </c>
      <c r="C24" s="72"/>
      <c r="D24" s="72"/>
      <c r="E24" s="72"/>
      <c r="F24" s="77"/>
      <c r="G24" s="72"/>
      <c r="H24" s="72"/>
      <c r="I24" s="72"/>
      <c r="J24" s="72">
        <v>9000</v>
      </c>
      <c r="K24" s="72"/>
      <c r="L24" s="72"/>
      <c r="M24" s="72">
        <v>9000</v>
      </c>
    </row>
    <row r="25" spans="1:16" s="58" customFormat="1" ht="16.5" customHeight="1">
      <c r="A25" s="73"/>
      <c r="B25" s="78" t="s">
        <v>103</v>
      </c>
      <c r="C25" s="73"/>
      <c r="D25" s="73"/>
      <c r="E25" s="73"/>
      <c r="F25" s="79">
        <f>SUM(F23:F24)</f>
        <v>3531514</v>
      </c>
      <c r="G25" s="73"/>
      <c r="H25" s="73"/>
      <c r="I25" s="73"/>
      <c r="J25" s="79">
        <f>SUM(J23:J24)</f>
        <v>159000</v>
      </c>
      <c r="K25" s="73"/>
      <c r="L25" s="73"/>
      <c r="M25" s="79">
        <f>SUM(M23:M24)</f>
        <v>14200</v>
      </c>
    </row>
    <row r="26" spans="1:16" s="58" customFormat="1" ht="27" customHeight="1">
      <c r="A26" s="73"/>
      <c r="B26" s="514" t="s">
        <v>104</v>
      </c>
      <c r="C26" s="515"/>
      <c r="D26" s="516"/>
      <c r="E26" s="73"/>
      <c r="F26" s="79">
        <f>+F19-F25</f>
        <v>3531514</v>
      </c>
      <c r="G26" s="73"/>
      <c r="H26" s="73"/>
      <c r="I26" s="73"/>
      <c r="J26" s="79">
        <f>+J19-J25</f>
        <v>727378</v>
      </c>
      <c r="K26" s="73"/>
      <c r="L26" s="73"/>
      <c r="M26" s="79">
        <f>+M19-M25</f>
        <v>150033.212</v>
      </c>
    </row>
    <row r="27" spans="1:16" s="58" customFormat="1" ht="15" customHeight="1">
      <c r="A27" s="80"/>
      <c r="B27" s="81"/>
      <c r="C27" s="80"/>
      <c r="D27" s="80"/>
      <c r="E27" s="80"/>
      <c r="F27" s="82">
        <f>+F25/1000</f>
        <v>3531.5140000000001</v>
      </c>
      <c r="G27" s="80"/>
      <c r="H27" s="80"/>
      <c r="I27" s="80"/>
      <c r="J27" s="78" t="s">
        <v>101</v>
      </c>
      <c r="K27" s="73"/>
      <c r="L27" s="73"/>
      <c r="M27" s="79">
        <f>+F25+J25+M25</f>
        <v>3704714</v>
      </c>
    </row>
    <row r="28" spans="1:16" s="58" customFormat="1" ht="12" customHeight="1">
      <c r="A28" s="80"/>
      <c r="B28" s="81"/>
      <c r="D28" s="80"/>
      <c r="E28" s="80"/>
      <c r="F28" s="82"/>
      <c r="G28" s="80"/>
      <c r="H28" s="80"/>
      <c r="I28" s="80"/>
      <c r="J28" s="80"/>
      <c r="K28" s="80"/>
      <c r="L28" s="80"/>
      <c r="M28" s="82"/>
    </row>
    <row r="29" spans="1:16" s="58" customFormat="1" ht="15" customHeight="1">
      <c r="A29" s="80"/>
      <c r="B29" s="81"/>
      <c r="C29" s="56"/>
      <c r="D29" s="80"/>
      <c r="E29" s="80"/>
      <c r="F29" s="82"/>
      <c r="G29" s="80"/>
      <c r="H29" s="80"/>
      <c r="I29" s="80"/>
      <c r="J29" s="56" t="s">
        <v>102</v>
      </c>
      <c r="K29" s="80"/>
      <c r="L29" s="80"/>
      <c r="M29" s="82"/>
    </row>
    <row r="30" spans="1:16" s="58" customFormat="1" ht="15" hidden="1" customHeight="1">
      <c r="A30" s="80"/>
      <c r="B30" s="81"/>
      <c r="C30" s="56"/>
      <c r="D30" s="80"/>
      <c r="E30" s="80"/>
      <c r="F30" s="82"/>
      <c r="G30" s="80"/>
      <c r="H30" s="80"/>
      <c r="I30" s="80"/>
      <c r="J30" s="56"/>
      <c r="K30" s="80"/>
      <c r="L30" s="80"/>
      <c r="M30" s="82"/>
    </row>
    <row r="31" spans="1:16" s="83" customFormat="1" ht="19.5" customHeight="1">
      <c r="B31" s="84"/>
      <c r="C31" s="499" t="s">
        <v>2</v>
      </c>
      <c r="D31" s="499"/>
      <c r="E31" s="84"/>
      <c r="F31" s="84"/>
      <c r="G31" s="512"/>
      <c r="H31" s="512"/>
      <c r="I31" s="512"/>
      <c r="K31" s="513" t="s">
        <v>280</v>
      </c>
      <c r="L31" s="513"/>
      <c r="M31" s="85"/>
    </row>
    <row r="32" spans="1:16" s="58" customFormat="1" ht="7.5" customHeight="1">
      <c r="C32" s="86"/>
      <c r="D32" s="86"/>
      <c r="E32" s="87"/>
      <c r="F32" s="87"/>
      <c r="G32" s="510" t="s">
        <v>61</v>
      </c>
      <c r="H32" s="510"/>
      <c r="I32" s="510"/>
      <c r="J32" s="88"/>
      <c r="K32" s="510" t="s">
        <v>80</v>
      </c>
      <c r="L32" s="510"/>
    </row>
    <row r="33" spans="2:13" s="58" customFormat="1" ht="8.25" customHeight="1">
      <c r="C33" s="86"/>
      <c r="D33" s="86"/>
      <c r="E33" s="87"/>
      <c r="F33" s="87"/>
      <c r="G33" s="89"/>
      <c r="H33" s="86"/>
      <c r="I33" s="89"/>
      <c r="J33" s="90"/>
      <c r="K33" s="89"/>
      <c r="L33" s="89"/>
    </row>
    <row r="34" spans="2:13" s="83" customFormat="1" ht="18" customHeight="1">
      <c r="B34" s="84"/>
      <c r="C34" s="91" t="s">
        <v>6</v>
      </c>
      <c r="D34" s="91"/>
      <c r="E34" s="84"/>
      <c r="F34" s="84"/>
      <c r="G34" s="513"/>
      <c r="H34" s="513"/>
      <c r="I34" s="513"/>
      <c r="K34" s="513" t="s">
        <v>281</v>
      </c>
      <c r="L34" s="513"/>
    </row>
    <row r="35" spans="2:13" s="58" customFormat="1">
      <c r="C35" s="92"/>
      <c r="D35" s="92"/>
      <c r="G35" s="510" t="s">
        <v>61</v>
      </c>
      <c r="H35" s="510"/>
      <c r="I35" s="510"/>
      <c r="J35" s="88"/>
      <c r="K35" s="510" t="s">
        <v>80</v>
      </c>
      <c r="L35" s="510"/>
    </row>
    <row r="36" spans="2:13">
      <c r="F36" s="93" t="s">
        <v>1</v>
      </c>
    </row>
    <row r="37" spans="2:13" ht="16.5" customHeight="1">
      <c r="C37" s="59" t="s">
        <v>81</v>
      </c>
      <c r="E37" s="59" t="s">
        <v>82</v>
      </c>
      <c r="F37" s="59" t="s">
        <v>83</v>
      </c>
      <c r="I37" s="94" t="s">
        <v>84</v>
      </c>
      <c r="J37" s="59" t="s">
        <v>85</v>
      </c>
      <c r="L37" s="59" t="s">
        <v>86</v>
      </c>
      <c r="M37" s="59" t="s">
        <v>87</v>
      </c>
    </row>
    <row r="38" spans="2:13" ht="16.5" customHeight="1">
      <c r="C38" s="59" t="s">
        <v>88</v>
      </c>
      <c r="E38" s="59" t="s">
        <v>82</v>
      </c>
      <c r="F38" s="59" t="s">
        <v>89</v>
      </c>
      <c r="M38" s="95">
        <f>204*10*191.414/1000</f>
        <v>390.48455999999999</v>
      </c>
    </row>
  </sheetData>
  <mergeCells count="20">
    <mergeCell ref="G35:I35"/>
    <mergeCell ref="K35:L35"/>
    <mergeCell ref="B20:D20"/>
    <mergeCell ref="G31:I31"/>
    <mergeCell ref="K31:L31"/>
    <mergeCell ref="G32:I32"/>
    <mergeCell ref="K32:L32"/>
    <mergeCell ref="G34:I34"/>
    <mergeCell ref="K34:L34"/>
    <mergeCell ref="B26:D26"/>
    <mergeCell ref="B21:D21"/>
    <mergeCell ref="C31:D31"/>
    <mergeCell ref="A1:O1"/>
    <mergeCell ref="A2:O2"/>
    <mergeCell ref="A3:O3"/>
    <mergeCell ref="A5:A6"/>
    <mergeCell ref="B5:B6"/>
    <mergeCell ref="C5:F5"/>
    <mergeCell ref="G5:J5"/>
    <mergeCell ref="K5:O5"/>
  </mergeCells>
  <pageMargins left="0.19685039370078741" right="0.19685039370078741" top="0.19685039370078741" bottom="0.19685039370078741" header="0.11811023622047245" footer="0.11811023622047245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view="pageBreakPreview" topLeftCell="B1" workbookViewId="0">
      <selection activeCell="E6" sqref="E6"/>
    </sheetView>
  </sheetViews>
  <sheetFormatPr defaultRowHeight="13.5"/>
  <cols>
    <col min="1" max="1" width="2.42578125" style="124" hidden="1" customWidth="1"/>
    <col min="2" max="2" width="5.140625" style="124" customWidth="1"/>
    <col min="3" max="3" width="25.85546875" style="124" customWidth="1"/>
    <col min="4" max="4" width="15.85546875" style="124" customWidth="1"/>
    <col min="5" max="5" width="23.7109375" style="124" customWidth="1"/>
    <col min="6" max="6" width="15" style="124" customWidth="1"/>
    <col min="7" max="7" width="11.140625" style="124" customWidth="1"/>
    <col min="8" max="8" width="17" style="124" customWidth="1"/>
    <col min="9" max="9" width="15.42578125" style="124" customWidth="1"/>
    <col min="10" max="11" width="15.140625" style="124" customWidth="1"/>
    <col min="12" max="12" width="14.140625" style="124" customWidth="1"/>
    <col min="13" max="256" width="9.140625" style="124"/>
    <col min="257" max="257" width="0" style="124" hidden="1" customWidth="1"/>
    <col min="258" max="258" width="5.140625" style="124" customWidth="1"/>
    <col min="259" max="259" width="25.85546875" style="124" customWidth="1"/>
    <col min="260" max="260" width="15.85546875" style="124" customWidth="1"/>
    <col min="261" max="261" width="14.5703125" style="124" customWidth="1"/>
    <col min="262" max="262" width="15" style="124" customWidth="1"/>
    <col min="263" max="263" width="11.140625" style="124" customWidth="1"/>
    <col min="264" max="264" width="17" style="124" customWidth="1"/>
    <col min="265" max="265" width="15.42578125" style="124" customWidth="1"/>
    <col min="266" max="267" width="15.140625" style="124" customWidth="1"/>
    <col min="268" max="512" width="9.140625" style="124"/>
    <col min="513" max="513" width="0" style="124" hidden="1" customWidth="1"/>
    <col min="514" max="514" width="5.140625" style="124" customWidth="1"/>
    <col min="515" max="515" width="25.85546875" style="124" customWidth="1"/>
    <col min="516" max="516" width="15.85546875" style="124" customWidth="1"/>
    <col min="517" max="517" width="14.5703125" style="124" customWidth="1"/>
    <col min="518" max="518" width="15" style="124" customWidth="1"/>
    <col min="519" max="519" width="11.140625" style="124" customWidth="1"/>
    <col min="520" max="520" width="17" style="124" customWidth="1"/>
    <col min="521" max="521" width="15.42578125" style="124" customWidth="1"/>
    <col min="522" max="523" width="15.140625" style="124" customWidth="1"/>
    <col min="524" max="768" width="9.140625" style="124"/>
    <col min="769" max="769" width="0" style="124" hidden="1" customWidth="1"/>
    <col min="770" max="770" width="5.140625" style="124" customWidth="1"/>
    <col min="771" max="771" width="25.85546875" style="124" customWidth="1"/>
    <col min="772" max="772" width="15.85546875" style="124" customWidth="1"/>
    <col min="773" max="773" width="14.5703125" style="124" customWidth="1"/>
    <col min="774" max="774" width="15" style="124" customWidth="1"/>
    <col min="775" max="775" width="11.140625" style="124" customWidth="1"/>
    <col min="776" max="776" width="17" style="124" customWidth="1"/>
    <col min="777" max="777" width="15.42578125" style="124" customWidth="1"/>
    <col min="778" max="779" width="15.140625" style="124" customWidth="1"/>
    <col min="780" max="1024" width="9.140625" style="124"/>
    <col min="1025" max="1025" width="0" style="124" hidden="1" customWidth="1"/>
    <col min="1026" max="1026" width="5.140625" style="124" customWidth="1"/>
    <col min="1027" max="1027" width="25.85546875" style="124" customWidth="1"/>
    <col min="1028" max="1028" width="15.85546875" style="124" customWidth="1"/>
    <col min="1029" max="1029" width="14.5703125" style="124" customWidth="1"/>
    <col min="1030" max="1030" width="15" style="124" customWidth="1"/>
    <col min="1031" max="1031" width="11.140625" style="124" customWidth="1"/>
    <col min="1032" max="1032" width="17" style="124" customWidth="1"/>
    <col min="1033" max="1033" width="15.42578125" style="124" customWidth="1"/>
    <col min="1034" max="1035" width="15.140625" style="124" customWidth="1"/>
    <col min="1036" max="1280" width="9.140625" style="124"/>
    <col min="1281" max="1281" width="0" style="124" hidden="1" customWidth="1"/>
    <col min="1282" max="1282" width="5.140625" style="124" customWidth="1"/>
    <col min="1283" max="1283" width="25.85546875" style="124" customWidth="1"/>
    <col min="1284" max="1284" width="15.85546875" style="124" customWidth="1"/>
    <col min="1285" max="1285" width="14.5703125" style="124" customWidth="1"/>
    <col min="1286" max="1286" width="15" style="124" customWidth="1"/>
    <col min="1287" max="1287" width="11.140625" style="124" customWidth="1"/>
    <col min="1288" max="1288" width="17" style="124" customWidth="1"/>
    <col min="1289" max="1289" width="15.42578125" style="124" customWidth="1"/>
    <col min="1290" max="1291" width="15.140625" style="124" customWidth="1"/>
    <col min="1292" max="1536" width="9.140625" style="124"/>
    <col min="1537" max="1537" width="0" style="124" hidden="1" customWidth="1"/>
    <col min="1538" max="1538" width="5.140625" style="124" customWidth="1"/>
    <col min="1539" max="1539" width="25.85546875" style="124" customWidth="1"/>
    <col min="1540" max="1540" width="15.85546875" style="124" customWidth="1"/>
    <col min="1541" max="1541" width="14.5703125" style="124" customWidth="1"/>
    <col min="1542" max="1542" width="15" style="124" customWidth="1"/>
    <col min="1543" max="1543" width="11.140625" style="124" customWidth="1"/>
    <col min="1544" max="1544" width="17" style="124" customWidth="1"/>
    <col min="1545" max="1545" width="15.42578125" style="124" customWidth="1"/>
    <col min="1546" max="1547" width="15.140625" style="124" customWidth="1"/>
    <col min="1548" max="1792" width="9.140625" style="124"/>
    <col min="1793" max="1793" width="0" style="124" hidden="1" customWidth="1"/>
    <col min="1794" max="1794" width="5.140625" style="124" customWidth="1"/>
    <col min="1795" max="1795" width="25.85546875" style="124" customWidth="1"/>
    <col min="1796" max="1796" width="15.85546875" style="124" customWidth="1"/>
    <col min="1797" max="1797" width="14.5703125" style="124" customWidth="1"/>
    <col min="1798" max="1798" width="15" style="124" customWidth="1"/>
    <col min="1799" max="1799" width="11.140625" style="124" customWidth="1"/>
    <col min="1800" max="1800" width="17" style="124" customWidth="1"/>
    <col min="1801" max="1801" width="15.42578125" style="124" customWidth="1"/>
    <col min="1802" max="1803" width="15.140625" style="124" customWidth="1"/>
    <col min="1804" max="2048" width="9.140625" style="124"/>
    <col min="2049" max="2049" width="0" style="124" hidden="1" customWidth="1"/>
    <col min="2050" max="2050" width="5.140625" style="124" customWidth="1"/>
    <col min="2051" max="2051" width="25.85546875" style="124" customWidth="1"/>
    <col min="2052" max="2052" width="15.85546875" style="124" customWidth="1"/>
    <col min="2053" max="2053" width="14.5703125" style="124" customWidth="1"/>
    <col min="2054" max="2054" width="15" style="124" customWidth="1"/>
    <col min="2055" max="2055" width="11.140625" style="124" customWidth="1"/>
    <col min="2056" max="2056" width="17" style="124" customWidth="1"/>
    <col min="2057" max="2057" width="15.42578125" style="124" customWidth="1"/>
    <col min="2058" max="2059" width="15.140625" style="124" customWidth="1"/>
    <col min="2060" max="2304" width="9.140625" style="124"/>
    <col min="2305" max="2305" width="0" style="124" hidden="1" customWidth="1"/>
    <col min="2306" max="2306" width="5.140625" style="124" customWidth="1"/>
    <col min="2307" max="2307" width="25.85546875" style="124" customWidth="1"/>
    <col min="2308" max="2308" width="15.85546875" style="124" customWidth="1"/>
    <col min="2309" max="2309" width="14.5703125" style="124" customWidth="1"/>
    <col min="2310" max="2310" width="15" style="124" customWidth="1"/>
    <col min="2311" max="2311" width="11.140625" style="124" customWidth="1"/>
    <col min="2312" max="2312" width="17" style="124" customWidth="1"/>
    <col min="2313" max="2313" width="15.42578125" style="124" customWidth="1"/>
    <col min="2314" max="2315" width="15.140625" style="124" customWidth="1"/>
    <col min="2316" max="2560" width="9.140625" style="124"/>
    <col min="2561" max="2561" width="0" style="124" hidden="1" customWidth="1"/>
    <col min="2562" max="2562" width="5.140625" style="124" customWidth="1"/>
    <col min="2563" max="2563" width="25.85546875" style="124" customWidth="1"/>
    <col min="2564" max="2564" width="15.85546875" style="124" customWidth="1"/>
    <col min="2565" max="2565" width="14.5703125" style="124" customWidth="1"/>
    <col min="2566" max="2566" width="15" style="124" customWidth="1"/>
    <col min="2567" max="2567" width="11.140625" style="124" customWidth="1"/>
    <col min="2568" max="2568" width="17" style="124" customWidth="1"/>
    <col min="2569" max="2569" width="15.42578125" style="124" customWidth="1"/>
    <col min="2570" max="2571" width="15.140625" style="124" customWidth="1"/>
    <col min="2572" max="2816" width="9.140625" style="124"/>
    <col min="2817" max="2817" width="0" style="124" hidden="1" customWidth="1"/>
    <col min="2818" max="2818" width="5.140625" style="124" customWidth="1"/>
    <col min="2819" max="2819" width="25.85546875" style="124" customWidth="1"/>
    <col min="2820" max="2820" width="15.85546875" style="124" customWidth="1"/>
    <col min="2821" max="2821" width="14.5703125" style="124" customWidth="1"/>
    <col min="2822" max="2822" width="15" style="124" customWidth="1"/>
    <col min="2823" max="2823" width="11.140625" style="124" customWidth="1"/>
    <col min="2824" max="2824" width="17" style="124" customWidth="1"/>
    <col min="2825" max="2825" width="15.42578125" style="124" customWidth="1"/>
    <col min="2826" max="2827" width="15.140625" style="124" customWidth="1"/>
    <col min="2828" max="3072" width="9.140625" style="124"/>
    <col min="3073" max="3073" width="0" style="124" hidden="1" customWidth="1"/>
    <col min="3074" max="3074" width="5.140625" style="124" customWidth="1"/>
    <col min="3075" max="3075" width="25.85546875" style="124" customWidth="1"/>
    <col min="3076" max="3076" width="15.85546875" style="124" customWidth="1"/>
    <col min="3077" max="3077" width="14.5703125" style="124" customWidth="1"/>
    <col min="3078" max="3078" width="15" style="124" customWidth="1"/>
    <col min="3079" max="3079" width="11.140625" style="124" customWidth="1"/>
    <col min="3080" max="3080" width="17" style="124" customWidth="1"/>
    <col min="3081" max="3081" width="15.42578125" style="124" customWidth="1"/>
    <col min="3082" max="3083" width="15.140625" style="124" customWidth="1"/>
    <col min="3084" max="3328" width="9.140625" style="124"/>
    <col min="3329" max="3329" width="0" style="124" hidden="1" customWidth="1"/>
    <col min="3330" max="3330" width="5.140625" style="124" customWidth="1"/>
    <col min="3331" max="3331" width="25.85546875" style="124" customWidth="1"/>
    <col min="3332" max="3332" width="15.85546875" style="124" customWidth="1"/>
    <col min="3333" max="3333" width="14.5703125" style="124" customWidth="1"/>
    <col min="3334" max="3334" width="15" style="124" customWidth="1"/>
    <col min="3335" max="3335" width="11.140625" style="124" customWidth="1"/>
    <col min="3336" max="3336" width="17" style="124" customWidth="1"/>
    <col min="3337" max="3337" width="15.42578125" style="124" customWidth="1"/>
    <col min="3338" max="3339" width="15.140625" style="124" customWidth="1"/>
    <col min="3340" max="3584" width="9.140625" style="124"/>
    <col min="3585" max="3585" width="0" style="124" hidden="1" customWidth="1"/>
    <col min="3586" max="3586" width="5.140625" style="124" customWidth="1"/>
    <col min="3587" max="3587" width="25.85546875" style="124" customWidth="1"/>
    <col min="3588" max="3588" width="15.85546875" style="124" customWidth="1"/>
    <col min="3589" max="3589" width="14.5703125" style="124" customWidth="1"/>
    <col min="3590" max="3590" width="15" style="124" customWidth="1"/>
    <col min="3591" max="3591" width="11.140625" style="124" customWidth="1"/>
    <col min="3592" max="3592" width="17" style="124" customWidth="1"/>
    <col min="3593" max="3593" width="15.42578125" style="124" customWidth="1"/>
    <col min="3594" max="3595" width="15.140625" style="124" customWidth="1"/>
    <col min="3596" max="3840" width="9.140625" style="124"/>
    <col min="3841" max="3841" width="0" style="124" hidden="1" customWidth="1"/>
    <col min="3842" max="3842" width="5.140625" style="124" customWidth="1"/>
    <col min="3843" max="3843" width="25.85546875" style="124" customWidth="1"/>
    <col min="3844" max="3844" width="15.85546875" style="124" customWidth="1"/>
    <col min="3845" max="3845" width="14.5703125" style="124" customWidth="1"/>
    <col min="3846" max="3846" width="15" style="124" customWidth="1"/>
    <col min="3847" max="3847" width="11.140625" style="124" customWidth="1"/>
    <col min="3848" max="3848" width="17" style="124" customWidth="1"/>
    <col min="3849" max="3849" width="15.42578125" style="124" customWidth="1"/>
    <col min="3850" max="3851" width="15.140625" style="124" customWidth="1"/>
    <col min="3852" max="4096" width="9.140625" style="124"/>
    <col min="4097" max="4097" width="0" style="124" hidden="1" customWidth="1"/>
    <col min="4098" max="4098" width="5.140625" style="124" customWidth="1"/>
    <col min="4099" max="4099" width="25.85546875" style="124" customWidth="1"/>
    <col min="4100" max="4100" width="15.85546875" style="124" customWidth="1"/>
    <col min="4101" max="4101" width="14.5703125" style="124" customWidth="1"/>
    <col min="4102" max="4102" width="15" style="124" customWidth="1"/>
    <col min="4103" max="4103" width="11.140625" style="124" customWidth="1"/>
    <col min="4104" max="4104" width="17" style="124" customWidth="1"/>
    <col min="4105" max="4105" width="15.42578125" style="124" customWidth="1"/>
    <col min="4106" max="4107" width="15.140625" style="124" customWidth="1"/>
    <col min="4108" max="4352" width="9.140625" style="124"/>
    <col min="4353" max="4353" width="0" style="124" hidden="1" customWidth="1"/>
    <col min="4354" max="4354" width="5.140625" style="124" customWidth="1"/>
    <col min="4355" max="4355" width="25.85546875" style="124" customWidth="1"/>
    <col min="4356" max="4356" width="15.85546875" style="124" customWidth="1"/>
    <col min="4357" max="4357" width="14.5703125" style="124" customWidth="1"/>
    <col min="4358" max="4358" width="15" style="124" customWidth="1"/>
    <col min="4359" max="4359" width="11.140625" style="124" customWidth="1"/>
    <col min="4360" max="4360" width="17" style="124" customWidth="1"/>
    <col min="4361" max="4361" width="15.42578125" style="124" customWidth="1"/>
    <col min="4362" max="4363" width="15.140625" style="124" customWidth="1"/>
    <col min="4364" max="4608" width="9.140625" style="124"/>
    <col min="4609" max="4609" width="0" style="124" hidden="1" customWidth="1"/>
    <col min="4610" max="4610" width="5.140625" style="124" customWidth="1"/>
    <col min="4611" max="4611" width="25.85546875" style="124" customWidth="1"/>
    <col min="4612" max="4612" width="15.85546875" style="124" customWidth="1"/>
    <col min="4613" max="4613" width="14.5703125" style="124" customWidth="1"/>
    <col min="4614" max="4614" width="15" style="124" customWidth="1"/>
    <col min="4615" max="4615" width="11.140625" style="124" customWidth="1"/>
    <col min="4616" max="4616" width="17" style="124" customWidth="1"/>
    <col min="4617" max="4617" width="15.42578125" style="124" customWidth="1"/>
    <col min="4618" max="4619" width="15.140625" style="124" customWidth="1"/>
    <col min="4620" max="4864" width="9.140625" style="124"/>
    <col min="4865" max="4865" width="0" style="124" hidden="1" customWidth="1"/>
    <col min="4866" max="4866" width="5.140625" style="124" customWidth="1"/>
    <col min="4867" max="4867" width="25.85546875" style="124" customWidth="1"/>
    <col min="4868" max="4868" width="15.85546875" style="124" customWidth="1"/>
    <col min="4869" max="4869" width="14.5703125" style="124" customWidth="1"/>
    <col min="4870" max="4870" width="15" style="124" customWidth="1"/>
    <col min="4871" max="4871" width="11.140625" style="124" customWidth="1"/>
    <col min="4872" max="4872" width="17" style="124" customWidth="1"/>
    <col min="4873" max="4873" width="15.42578125" style="124" customWidth="1"/>
    <col min="4874" max="4875" width="15.140625" style="124" customWidth="1"/>
    <col min="4876" max="5120" width="9.140625" style="124"/>
    <col min="5121" max="5121" width="0" style="124" hidden="1" customWidth="1"/>
    <col min="5122" max="5122" width="5.140625" style="124" customWidth="1"/>
    <col min="5123" max="5123" width="25.85546875" style="124" customWidth="1"/>
    <col min="5124" max="5124" width="15.85546875" style="124" customWidth="1"/>
    <col min="5125" max="5125" width="14.5703125" style="124" customWidth="1"/>
    <col min="5126" max="5126" width="15" style="124" customWidth="1"/>
    <col min="5127" max="5127" width="11.140625" style="124" customWidth="1"/>
    <col min="5128" max="5128" width="17" style="124" customWidth="1"/>
    <col min="5129" max="5129" width="15.42578125" style="124" customWidth="1"/>
    <col min="5130" max="5131" width="15.140625" style="124" customWidth="1"/>
    <col min="5132" max="5376" width="9.140625" style="124"/>
    <col min="5377" max="5377" width="0" style="124" hidden="1" customWidth="1"/>
    <col min="5378" max="5378" width="5.140625" style="124" customWidth="1"/>
    <col min="5379" max="5379" width="25.85546875" style="124" customWidth="1"/>
    <col min="5380" max="5380" width="15.85546875" style="124" customWidth="1"/>
    <col min="5381" max="5381" width="14.5703125" style="124" customWidth="1"/>
    <col min="5382" max="5382" width="15" style="124" customWidth="1"/>
    <col min="5383" max="5383" width="11.140625" style="124" customWidth="1"/>
    <col min="5384" max="5384" width="17" style="124" customWidth="1"/>
    <col min="5385" max="5385" width="15.42578125" style="124" customWidth="1"/>
    <col min="5386" max="5387" width="15.140625" style="124" customWidth="1"/>
    <col min="5388" max="5632" width="9.140625" style="124"/>
    <col min="5633" max="5633" width="0" style="124" hidden="1" customWidth="1"/>
    <col min="5634" max="5634" width="5.140625" style="124" customWidth="1"/>
    <col min="5635" max="5635" width="25.85546875" style="124" customWidth="1"/>
    <col min="5636" max="5636" width="15.85546875" style="124" customWidth="1"/>
    <col min="5637" max="5637" width="14.5703125" style="124" customWidth="1"/>
    <col min="5638" max="5638" width="15" style="124" customWidth="1"/>
    <col min="5639" max="5639" width="11.140625" style="124" customWidth="1"/>
    <col min="5640" max="5640" width="17" style="124" customWidth="1"/>
    <col min="5641" max="5641" width="15.42578125" style="124" customWidth="1"/>
    <col min="5642" max="5643" width="15.140625" style="124" customWidth="1"/>
    <col min="5644" max="5888" width="9.140625" style="124"/>
    <col min="5889" max="5889" width="0" style="124" hidden="1" customWidth="1"/>
    <col min="5890" max="5890" width="5.140625" style="124" customWidth="1"/>
    <col min="5891" max="5891" width="25.85546875" style="124" customWidth="1"/>
    <col min="5892" max="5892" width="15.85546875" style="124" customWidth="1"/>
    <col min="5893" max="5893" width="14.5703125" style="124" customWidth="1"/>
    <col min="5894" max="5894" width="15" style="124" customWidth="1"/>
    <col min="5895" max="5895" width="11.140625" style="124" customWidth="1"/>
    <col min="5896" max="5896" width="17" style="124" customWidth="1"/>
    <col min="5897" max="5897" width="15.42578125" style="124" customWidth="1"/>
    <col min="5898" max="5899" width="15.140625" style="124" customWidth="1"/>
    <col min="5900" max="6144" width="9.140625" style="124"/>
    <col min="6145" max="6145" width="0" style="124" hidden="1" customWidth="1"/>
    <col min="6146" max="6146" width="5.140625" style="124" customWidth="1"/>
    <col min="6147" max="6147" width="25.85546875" style="124" customWidth="1"/>
    <col min="6148" max="6148" width="15.85546875" style="124" customWidth="1"/>
    <col min="6149" max="6149" width="14.5703125" style="124" customWidth="1"/>
    <col min="6150" max="6150" width="15" style="124" customWidth="1"/>
    <col min="6151" max="6151" width="11.140625" style="124" customWidth="1"/>
    <col min="6152" max="6152" width="17" style="124" customWidth="1"/>
    <col min="6153" max="6153" width="15.42578125" style="124" customWidth="1"/>
    <col min="6154" max="6155" width="15.140625" style="124" customWidth="1"/>
    <col min="6156" max="6400" width="9.140625" style="124"/>
    <col min="6401" max="6401" width="0" style="124" hidden="1" customWidth="1"/>
    <col min="6402" max="6402" width="5.140625" style="124" customWidth="1"/>
    <col min="6403" max="6403" width="25.85546875" style="124" customWidth="1"/>
    <col min="6404" max="6404" width="15.85546875" style="124" customWidth="1"/>
    <col min="6405" max="6405" width="14.5703125" style="124" customWidth="1"/>
    <col min="6406" max="6406" width="15" style="124" customWidth="1"/>
    <col min="6407" max="6407" width="11.140625" style="124" customWidth="1"/>
    <col min="6408" max="6408" width="17" style="124" customWidth="1"/>
    <col min="6409" max="6409" width="15.42578125" style="124" customWidth="1"/>
    <col min="6410" max="6411" width="15.140625" style="124" customWidth="1"/>
    <col min="6412" max="6656" width="9.140625" style="124"/>
    <col min="6657" max="6657" width="0" style="124" hidden="1" customWidth="1"/>
    <col min="6658" max="6658" width="5.140625" style="124" customWidth="1"/>
    <col min="6659" max="6659" width="25.85546875" style="124" customWidth="1"/>
    <col min="6660" max="6660" width="15.85546875" style="124" customWidth="1"/>
    <col min="6661" max="6661" width="14.5703125" style="124" customWidth="1"/>
    <col min="6662" max="6662" width="15" style="124" customWidth="1"/>
    <col min="6663" max="6663" width="11.140625" style="124" customWidth="1"/>
    <col min="6664" max="6664" width="17" style="124" customWidth="1"/>
    <col min="6665" max="6665" width="15.42578125" style="124" customWidth="1"/>
    <col min="6666" max="6667" width="15.140625" style="124" customWidth="1"/>
    <col min="6668" max="6912" width="9.140625" style="124"/>
    <col min="6913" max="6913" width="0" style="124" hidden="1" customWidth="1"/>
    <col min="6914" max="6914" width="5.140625" style="124" customWidth="1"/>
    <col min="6915" max="6915" width="25.85546875" style="124" customWidth="1"/>
    <col min="6916" max="6916" width="15.85546875" style="124" customWidth="1"/>
    <col min="6917" max="6917" width="14.5703125" style="124" customWidth="1"/>
    <col min="6918" max="6918" width="15" style="124" customWidth="1"/>
    <col min="6919" max="6919" width="11.140625" style="124" customWidth="1"/>
    <col min="6920" max="6920" width="17" style="124" customWidth="1"/>
    <col min="6921" max="6921" width="15.42578125" style="124" customWidth="1"/>
    <col min="6922" max="6923" width="15.140625" style="124" customWidth="1"/>
    <col min="6924" max="7168" width="9.140625" style="124"/>
    <col min="7169" max="7169" width="0" style="124" hidden="1" customWidth="1"/>
    <col min="7170" max="7170" width="5.140625" style="124" customWidth="1"/>
    <col min="7171" max="7171" width="25.85546875" style="124" customWidth="1"/>
    <col min="7172" max="7172" width="15.85546875" style="124" customWidth="1"/>
    <col min="7173" max="7173" width="14.5703125" style="124" customWidth="1"/>
    <col min="7174" max="7174" width="15" style="124" customWidth="1"/>
    <col min="7175" max="7175" width="11.140625" style="124" customWidth="1"/>
    <col min="7176" max="7176" width="17" style="124" customWidth="1"/>
    <col min="7177" max="7177" width="15.42578125" style="124" customWidth="1"/>
    <col min="7178" max="7179" width="15.140625" style="124" customWidth="1"/>
    <col min="7180" max="7424" width="9.140625" style="124"/>
    <col min="7425" max="7425" width="0" style="124" hidden="1" customWidth="1"/>
    <col min="7426" max="7426" width="5.140625" style="124" customWidth="1"/>
    <col min="7427" max="7427" width="25.85546875" style="124" customWidth="1"/>
    <col min="7428" max="7428" width="15.85546875" style="124" customWidth="1"/>
    <col min="7429" max="7429" width="14.5703125" style="124" customWidth="1"/>
    <col min="7430" max="7430" width="15" style="124" customWidth="1"/>
    <col min="7431" max="7431" width="11.140625" style="124" customWidth="1"/>
    <col min="7432" max="7432" width="17" style="124" customWidth="1"/>
    <col min="7433" max="7433" width="15.42578125" style="124" customWidth="1"/>
    <col min="7434" max="7435" width="15.140625" style="124" customWidth="1"/>
    <col min="7436" max="7680" width="9.140625" style="124"/>
    <col min="7681" max="7681" width="0" style="124" hidden="1" customWidth="1"/>
    <col min="7682" max="7682" width="5.140625" style="124" customWidth="1"/>
    <col min="7683" max="7683" width="25.85546875" style="124" customWidth="1"/>
    <col min="7684" max="7684" width="15.85546875" style="124" customWidth="1"/>
    <col min="7685" max="7685" width="14.5703125" style="124" customWidth="1"/>
    <col min="7686" max="7686" width="15" style="124" customWidth="1"/>
    <col min="7687" max="7687" width="11.140625" style="124" customWidth="1"/>
    <col min="7688" max="7688" width="17" style="124" customWidth="1"/>
    <col min="7689" max="7689" width="15.42578125" style="124" customWidth="1"/>
    <col min="7690" max="7691" width="15.140625" style="124" customWidth="1"/>
    <col min="7692" max="7936" width="9.140625" style="124"/>
    <col min="7937" max="7937" width="0" style="124" hidden="1" customWidth="1"/>
    <col min="7938" max="7938" width="5.140625" style="124" customWidth="1"/>
    <col min="7939" max="7939" width="25.85546875" style="124" customWidth="1"/>
    <col min="7940" max="7940" width="15.85546875" style="124" customWidth="1"/>
    <col min="7941" max="7941" width="14.5703125" style="124" customWidth="1"/>
    <col min="7942" max="7942" width="15" style="124" customWidth="1"/>
    <col min="7943" max="7943" width="11.140625" style="124" customWidth="1"/>
    <col min="7944" max="7944" width="17" style="124" customWidth="1"/>
    <col min="7945" max="7945" width="15.42578125" style="124" customWidth="1"/>
    <col min="7946" max="7947" width="15.140625" style="124" customWidth="1"/>
    <col min="7948" max="8192" width="9.140625" style="124"/>
    <col min="8193" max="8193" width="0" style="124" hidden="1" customWidth="1"/>
    <col min="8194" max="8194" width="5.140625" style="124" customWidth="1"/>
    <col min="8195" max="8195" width="25.85546875" style="124" customWidth="1"/>
    <col min="8196" max="8196" width="15.85546875" style="124" customWidth="1"/>
    <col min="8197" max="8197" width="14.5703125" style="124" customWidth="1"/>
    <col min="8198" max="8198" width="15" style="124" customWidth="1"/>
    <col min="8199" max="8199" width="11.140625" style="124" customWidth="1"/>
    <col min="8200" max="8200" width="17" style="124" customWidth="1"/>
    <col min="8201" max="8201" width="15.42578125" style="124" customWidth="1"/>
    <col min="8202" max="8203" width="15.140625" style="124" customWidth="1"/>
    <col min="8204" max="8448" width="9.140625" style="124"/>
    <col min="8449" max="8449" width="0" style="124" hidden="1" customWidth="1"/>
    <col min="8450" max="8450" width="5.140625" style="124" customWidth="1"/>
    <col min="8451" max="8451" width="25.85546875" style="124" customWidth="1"/>
    <col min="8452" max="8452" width="15.85546875" style="124" customWidth="1"/>
    <col min="8453" max="8453" width="14.5703125" style="124" customWidth="1"/>
    <col min="8454" max="8454" width="15" style="124" customWidth="1"/>
    <col min="8455" max="8455" width="11.140625" style="124" customWidth="1"/>
    <col min="8456" max="8456" width="17" style="124" customWidth="1"/>
    <col min="8457" max="8457" width="15.42578125" style="124" customWidth="1"/>
    <col min="8458" max="8459" width="15.140625" style="124" customWidth="1"/>
    <col min="8460" max="8704" width="9.140625" style="124"/>
    <col min="8705" max="8705" width="0" style="124" hidden="1" customWidth="1"/>
    <col min="8706" max="8706" width="5.140625" style="124" customWidth="1"/>
    <col min="8707" max="8707" width="25.85546875" style="124" customWidth="1"/>
    <col min="8708" max="8708" width="15.85546875" style="124" customWidth="1"/>
    <col min="8709" max="8709" width="14.5703125" style="124" customWidth="1"/>
    <col min="8710" max="8710" width="15" style="124" customWidth="1"/>
    <col min="8711" max="8711" width="11.140625" style="124" customWidth="1"/>
    <col min="8712" max="8712" width="17" style="124" customWidth="1"/>
    <col min="8713" max="8713" width="15.42578125" style="124" customWidth="1"/>
    <col min="8714" max="8715" width="15.140625" style="124" customWidth="1"/>
    <col min="8716" max="8960" width="9.140625" style="124"/>
    <col min="8961" max="8961" width="0" style="124" hidden="1" customWidth="1"/>
    <col min="8962" max="8962" width="5.140625" style="124" customWidth="1"/>
    <col min="8963" max="8963" width="25.85546875" style="124" customWidth="1"/>
    <col min="8964" max="8964" width="15.85546875" style="124" customWidth="1"/>
    <col min="8965" max="8965" width="14.5703125" style="124" customWidth="1"/>
    <col min="8966" max="8966" width="15" style="124" customWidth="1"/>
    <col min="8967" max="8967" width="11.140625" style="124" customWidth="1"/>
    <col min="8968" max="8968" width="17" style="124" customWidth="1"/>
    <col min="8969" max="8969" width="15.42578125" style="124" customWidth="1"/>
    <col min="8970" max="8971" width="15.140625" style="124" customWidth="1"/>
    <col min="8972" max="9216" width="9.140625" style="124"/>
    <col min="9217" max="9217" width="0" style="124" hidden="1" customWidth="1"/>
    <col min="9218" max="9218" width="5.140625" style="124" customWidth="1"/>
    <col min="9219" max="9219" width="25.85546875" style="124" customWidth="1"/>
    <col min="9220" max="9220" width="15.85546875" style="124" customWidth="1"/>
    <col min="9221" max="9221" width="14.5703125" style="124" customWidth="1"/>
    <col min="9222" max="9222" width="15" style="124" customWidth="1"/>
    <col min="9223" max="9223" width="11.140625" style="124" customWidth="1"/>
    <col min="9224" max="9224" width="17" style="124" customWidth="1"/>
    <col min="9225" max="9225" width="15.42578125" style="124" customWidth="1"/>
    <col min="9226" max="9227" width="15.140625" style="124" customWidth="1"/>
    <col min="9228" max="9472" width="9.140625" style="124"/>
    <col min="9473" max="9473" width="0" style="124" hidden="1" customWidth="1"/>
    <col min="9474" max="9474" width="5.140625" style="124" customWidth="1"/>
    <col min="9475" max="9475" width="25.85546875" style="124" customWidth="1"/>
    <col min="9476" max="9476" width="15.85546875" style="124" customWidth="1"/>
    <col min="9477" max="9477" width="14.5703125" style="124" customWidth="1"/>
    <col min="9478" max="9478" width="15" style="124" customWidth="1"/>
    <col min="9479" max="9479" width="11.140625" style="124" customWidth="1"/>
    <col min="9480" max="9480" width="17" style="124" customWidth="1"/>
    <col min="9481" max="9481" width="15.42578125" style="124" customWidth="1"/>
    <col min="9482" max="9483" width="15.140625" style="124" customWidth="1"/>
    <col min="9484" max="9728" width="9.140625" style="124"/>
    <col min="9729" max="9729" width="0" style="124" hidden="1" customWidth="1"/>
    <col min="9730" max="9730" width="5.140625" style="124" customWidth="1"/>
    <col min="9731" max="9731" width="25.85546875" style="124" customWidth="1"/>
    <col min="9732" max="9732" width="15.85546875" style="124" customWidth="1"/>
    <col min="9733" max="9733" width="14.5703125" style="124" customWidth="1"/>
    <col min="9734" max="9734" width="15" style="124" customWidth="1"/>
    <col min="9735" max="9735" width="11.140625" style="124" customWidth="1"/>
    <col min="9736" max="9736" width="17" style="124" customWidth="1"/>
    <col min="9737" max="9737" width="15.42578125" style="124" customWidth="1"/>
    <col min="9738" max="9739" width="15.140625" style="124" customWidth="1"/>
    <col min="9740" max="9984" width="9.140625" style="124"/>
    <col min="9985" max="9985" width="0" style="124" hidden="1" customWidth="1"/>
    <col min="9986" max="9986" width="5.140625" style="124" customWidth="1"/>
    <col min="9987" max="9987" width="25.85546875" style="124" customWidth="1"/>
    <col min="9988" max="9988" width="15.85546875" style="124" customWidth="1"/>
    <col min="9989" max="9989" width="14.5703125" style="124" customWidth="1"/>
    <col min="9990" max="9990" width="15" style="124" customWidth="1"/>
    <col min="9991" max="9991" width="11.140625" style="124" customWidth="1"/>
    <col min="9992" max="9992" width="17" style="124" customWidth="1"/>
    <col min="9993" max="9993" width="15.42578125" style="124" customWidth="1"/>
    <col min="9994" max="9995" width="15.140625" style="124" customWidth="1"/>
    <col min="9996" max="10240" width="9.140625" style="124"/>
    <col min="10241" max="10241" width="0" style="124" hidden="1" customWidth="1"/>
    <col min="10242" max="10242" width="5.140625" style="124" customWidth="1"/>
    <col min="10243" max="10243" width="25.85546875" style="124" customWidth="1"/>
    <col min="10244" max="10244" width="15.85546875" style="124" customWidth="1"/>
    <col min="10245" max="10245" width="14.5703125" style="124" customWidth="1"/>
    <col min="10246" max="10246" width="15" style="124" customWidth="1"/>
    <col min="10247" max="10247" width="11.140625" style="124" customWidth="1"/>
    <col min="10248" max="10248" width="17" style="124" customWidth="1"/>
    <col min="10249" max="10249" width="15.42578125" style="124" customWidth="1"/>
    <col min="10250" max="10251" width="15.140625" style="124" customWidth="1"/>
    <col min="10252" max="10496" width="9.140625" style="124"/>
    <col min="10497" max="10497" width="0" style="124" hidden="1" customWidth="1"/>
    <col min="10498" max="10498" width="5.140625" style="124" customWidth="1"/>
    <col min="10499" max="10499" width="25.85546875" style="124" customWidth="1"/>
    <col min="10500" max="10500" width="15.85546875" style="124" customWidth="1"/>
    <col min="10501" max="10501" width="14.5703125" style="124" customWidth="1"/>
    <col min="10502" max="10502" width="15" style="124" customWidth="1"/>
    <col min="10503" max="10503" width="11.140625" style="124" customWidth="1"/>
    <col min="10504" max="10504" width="17" style="124" customWidth="1"/>
    <col min="10505" max="10505" width="15.42578125" style="124" customWidth="1"/>
    <col min="10506" max="10507" width="15.140625" style="124" customWidth="1"/>
    <col min="10508" max="10752" width="9.140625" style="124"/>
    <col min="10753" max="10753" width="0" style="124" hidden="1" customWidth="1"/>
    <col min="10754" max="10754" width="5.140625" style="124" customWidth="1"/>
    <col min="10755" max="10755" width="25.85546875" style="124" customWidth="1"/>
    <col min="10756" max="10756" width="15.85546875" style="124" customWidth="1"/>
    <col min="10757" max="10757" width="14.5703125" style="124" customWidth="1"/>
    <col min="10758" max="10758" width="15" style="124" customWidth="1"/>
    <col min="10759" max="10759" width="11.140625" style="124" customWidth="1"/>
    <col min="10760" max="10760" width="17" style="124" customWidth="1"/>
    <col min="10761" max="10761" width="15.42578125" style="124" customWidth="1"/>
    <col min="10762" max="10763" width="15.140625" style="124" customWidth="1"/>
    <col min="10764" max="11008" width="9.140625" style="124"/>
    <col min="11009" max="11009" width="0" style="124" hidden="1" customWidth="1"/>
    <col min="11010" max="11010" width="5.140625" style="124" customWidth="1"/>
    <col min="11011" max="11011" width="25.85546875" style="124" customWidth="1"/>
    <col min="11012" max="11012" width="15.85546875" style="124" customWidth="1"/>
    <col min="11013" max="11013" width="14.5703125" style="124" customWidth="1"/>
    <col min="11014" max="11014" width="15" style="124" customWidth="1"/>
    <col min="11015" max="11015" width="11.140625" style="124" customWidth="1"/>
    <col min="11016" max="11016" width="17" style="124" customWidth="1"/>
    <col min="11017" max="11017" width="15.42578125" style="124" customWidth="1"/>
    <col min="11018" max="11019" width="15.140625" style="124" customWidth="1"/>
    <col min="11020" max="11264" width="9.140625" style="124"/>
    <col min="11265" max="11265" width="0" style="124" hidden="1" customWidth="1"/>
    <col min="11266" max="11266" width="5.140625" style="124" customWidth="1"/>
    <col min="11267" max="11267" width="25.85546875" style="124" customWidth="1"/>
    <col min="11268" max="11268" width="15.85546875" style="124" customWidth="1"/>
    <col min="11269" max="11269" width="14.5703125" style="124" customWidth="1"/>
    <col min="11270" max="11270" width="15" style="124" customWidth="1"/>
    <col min="11271" max="11271" width="11.140625" style="124" customWidth="1"/>
    <col min="11272" max="11272" width="17" style="124" customWidth="1"/>
    <col min="11273" max="11273" width="15.42578125" style="124" customWidth="1"/>
    <col min="11274" max="11275" width="15.140625" style="124" customWidth="1"/>
    <col min="11276" max="11520" width="9.140625" style="124"/>
    <col min="11521" max="11521" width="0" style="124" hidden="1" customWidth="1"/>
    <col min="11522" max="11522" width="5.140625" style="124" customWidth="1"/>
    <col min="11523" max="11523" width="25.85546875" style="124" customWidth="1"/>
    <col min="11524" max="11524" width="15.85546875" style="124" customWidth="1"/>
    <col min="11525" max="11525" width="14.5703125" style="124" customWidth="1"/>
    <col min="11526" max="11526" width="15" style="124" customWidth="1"/>
    <col min="11527" max="11527" width="11.140625" style="124" customWidth="1"/>
    <col min="11528" max="11528" width="17" style="124" customWidth="1"/>
    <col min="11529" max="11529" width="15.42578125" style="124" customWidth="1"/>
    <col min="11530" max="11531" width="15.140625" style="124" customWidth="1"/>
    <col min="11532" max="11776" width="9.140625" style="124"/>
    <col min="11777" max="11777" width="0" style="124" hidden="1" customWidth="1"/>
    <col min="11778" max="11778" width="5.140625" style="124" customWidth="1"/>
    <col min="11779" max="11779" width="25.85546875" style="124" customWidth="1"/>
    <col min="11780" max="11780" width="15.85546875" style="124" customWidth="1"/>
    <col min="11781" max="11781" width="14.5703125" style="124" customWidth="1"/>
    <col min="11782" max="11782" width="15" style="124" customWidth="1"/>
    <col min="11783" max="11783" width="11.140625" style="124" customWidth="1"/>
    <col min="11784" max="11784" width="17" style="124" customWidth="1"/>
    <col min="11785" max="11785" width="15.42578125" style="124" customWidth="1"/>
    <col min="11786" max="11787" width="15.140625" style="124" customWidth="1"/>
    <col min="11788" max="12032" width="9.140625" style="124"/>
    <col min="12033" max="12033" width="0" style="124" hidden="1" customWidth="1"/>
    <col min="12034" max="12034" width="5.140625" style="124" customWidth="1"/>
    <col min="12035" max="12035" width="25.85546875" style="124" customWidth="1"/>
    <col min="12036" max="12036" width="15.85546875" style="124" customWidth="1"/>
    <col min="12037" max="12037" width="14.5703125" style="124" customWidth="1"/>
    <col min="12038" max="12038" width="15" style="124" customWidth="1"/>
    <col min="12039" max="12039" width="11.140625" style="124" customWidth="1"/>
    <col min="12040" max="12040" width="17" style="124" customWidth="1"/>
    <col min="12041" max="12041" width="15.42578125" style="124" customWidth="1"/>
    <col min="12042" max="12043" width="15.140625" style="124" customWidth="1"/>
    <col min="12044" max="12288" width="9.140625" style="124"/>
    <col min="12289" max="12289" width="0" style="124" hidden="1" customWidth="1"/>
    <col min="12290" max="12290" width="5.140625" style="124" customWidth="1"/>
    <col min="12291" max="12291" width="25.85546875" style="124" customWidth="1"/>
    <col min="12292" max="12292" width="15.85546875" style="124" customWidth="1"/>
    <col min="12293" max="12293" width="14.5703125" style="124" customWidth="1"/>
    <col min="12294" max="12294" width="15" style="124" customWidth="1"/>
    <col min="12295" max="12295" width="11.140625" style="124" customWidth="1"/>
    <col min="12296" max="12296" width="17" style="124" customWidth="1"/>
    <col min="12297" max="12297" width="15.42578125" style="124" customWidth="1"/>
    <col min="12298" max="12299" width="15.140625" style="124" customWidth="1"/>
    <col min="12300" max="12544" width="9.140625" style="124"/>
    <col min="12545" max="12545" width="0" style="124" hidden="1" customWidth="1"/>
    <col min="12546" max="12546" width="5.140625" style="124" customWidth="1"/>
    <col min="12547" max="12547" width="25.85546875" style="124" customWidth="1"/>
    <col min="12548" max="12548" width="15.85546875" style="124" customWidth="1"/>
    <col min="12549" max="12549" width="14.5703125" style="124" customWidth="1"/>
    <col min="12550" max="12550" width="15" style="124" customWidth="1"/>
    <col min="12551" max="12551" width="11.140625" style="124" customWidth="1"/>
    <col min="12552" max="12552" width="17" style="124" customWidth="1"/>
    <col min="12553" max="12553" width="15.42578125" style="124" customWidth="1"/>
    <col min="12554" max="12555" width="15.140625" style="124" customWidth="1"/>
    <col min="12556" max="12800" width="9.140625" style="124"/>
    <col min="12801" max="12801" width="0" style="124" hidden="1" customWidth="1"/>
    <col min="12802" max="12802" width="5.140625" style="124" customWidth="1"/>
    <col min="12803" max="12803" width="25.85546875" style="124" customWidth="1"/>
    <col min="12804" max="12804" width="15.85546875" style="124" customWidth="1"/>
    <col min="12805" max="12805" width="14.5703125" style="124" customWidth="1"/>
    <col min="12806" max="12806" width="15" style="124" customWidth="1"/>
    <col min="12807" max="12807" width="11.140625" style="124" customWidth="1"/>
    <col min="12808" max="12808" width="17" style="124" customWidth="1"/>
    <col min="12809" max="12809" width="15.42578125" style="124" customWidth="1"/>
    <col min="12810" max="12811" width="15.140625" style="124" customWidth="1"/>
    <col min="12812" max="13056" width="9.140625" style="124"/>
    <col min="13057" max="13057" width="0" style="124" hidden="1" customWidth="1"/>
    <col min="13058" max="13058" width="5.140625" style="124" customWidth="1"/>
    <col min="13059" max="13059" width="25.85546875" style="124" customWidth="1"/>
    <col min="13060" max="13060" width="15.85546875" style="124" customWidth="1"/>
    <col min="13061" max="13061" width="14.5703125" style="124" customWidth="1"/>
    <col min="13062" max="13062" width="15" style="124" customWidth="1"/>
    <col min="13063" max="13063" width="11.140625" style="124" customWidth="1"/>
    <col min="13064" max="13064" width="17" style="124" customWidth="1"/>
    <col min="13065" max="13065" width="15.42578125" style="124" customWidth="1"/>
    <col min="13066" max="13067" width="15.140625" style="124" customWidth="1"/>
    <col min="13068" max="13312" width="9.140625" style="124"/>
    <col min="13313" max="13313" width="0" style="124" hidden="1" customWidth="1"/>
    <col min="13314" max="13314" width="5.140625" style="124" customWidth="1"/>
    <col min="13315" max="13315" width="25.85546875" style="124" customWidth="1"/>
    <col min="13316" max="13316" width="15.85546875" style="124" customWidth="1"/>
    <col min="13317" max="13317" width="14.5703125" style="124" customWidth="1"/>
    <col min="13318" max="13318" width="15" style="124" customWidth="1"/>
    <col min="13319" max="13319" width="11.140625" style="124" customWidth="1"/>
    <col min="13320" max="13320" width="17" style="124" customWidth="1"/>
    <col min="13321" max="13321" width="15.42578125" style="124" customWidth="1"/>
    <col min="13322" max="13323" width="15.140625" style="124" customWidth="1"/>
    <col min="13324" max="13568" width="9.140625" style="124"/>
    <col min="13569" max="13569" width="0" style="124" hidden="1" customWidth="1"/>
    <col min="13570" max="13570" width="5.140625" style="124" customWidth="1"/>
    <col min="13571" max="13571" width="25.85546875" style="124" customWidth="1"/>
    <col min="13572" max="13572" width="15.85546875" style="124" customWidth="1"/>
    <col min="13573" max="13573" width="14.5703125" style="124" customWidth="1"/>
    <col min="13574" max="13574" width="15" style="124" customWidth="1"/>
    <col min="13575" max="13575" width="11.140625" style="124" customWidth="1"/>
    <col min="13576" max="13576" width="17" style="124" customWidth="1"/>
    <col min="13577" max="13577" width="15.42578125" style="124" customWidth="1"/>
    <col min="13578" max="13579" width="15.140625" style="124" customWidth="1"/>
    <col min="13580" max="13824" width="9.140625" style="124"/>
    <col min="13825" max="13825" width="0" style="124" hidden="1" customWidth="1"/>
    <col min="13826" max="13826" width="5.140625" style="124" customWidth="1"/>
    <col min="13827" max="13827" width="25.85546875" style="124" customWidth="1"/>
    <col min="13828" max="13828" width="15.85546875" style="124" customWidth="1"/>
    <col min="13829" max="13829" width="14.5703125" style="124" customWidth="1"/>
    <col min="13830" max="13830" width="15" style="124" customWidth="1"/>
    <col min="13831" max="13831" width="11.140625" style="124" customWidth="1"/>
    <col min="13832" max="13832" width="17" style="124" customWidth="1"/>
    <col min="13833" max="13833" width="15.42578125" style="124" customWidth="1"/>
    <col min="13834" max="13835" width="15.140625" style="124" customWidth="1"/>
    <col min="13836" max="14080" width="9.140625" style="124"/>
    <col min="14081" max="14081" width="0" style="124" hidden="1" customWidth="1"/>
    <col min="14082" max="14082" width="5.140625" style="124" customWidth="1"/>
    <col min="14083" max="14083" width="25.85546875" style="124" customWidth="1"/>
    <col min="14084" max="14084" width="15.85546875" style="124" customWidth="1"/>
    <col min="14085" max="14085" width="14.5703125" style="124" customWidth="1"/>
    <col min="14086" max="14086" width="15" style="124" customWidth="1"/>
    <col min="14087" max="14087" width="11.140625" style="124" customWidth="1"/>
    <col min="14088" max="14088" width="17" style="124" customWidth="1"/>
    <col min="14089" max="14089" width="15.42578125" style="124" customWidth="1"/>
    <col min="14090" max="14091" width="15.140625" style="124" customWidth="1"/>
    <col min="14092" max="14336" width="9.140625" style="124"/>
    <col min="14337" max="14337" width="0" style="124" hidden="1" customWidth="1"/>
    <col min="14338" max="14338" width="5.140625" style="124" customWidth="1"/>
    <col min="14339" max="14339" width="25.85546875" style="124" customWidth="1"/>
    <col min="14340" max="14340" width="15.85546875" style="124" customWidth="1"/>
    <col min="14341" max="14341" width="14.5703125" style="124" customWidth="1"/>
    <col min="14342" max="14342" width="15" style="124" customWidth="1"/>
    <col min="14343" max="14343" width="11.140625" style="124" customWidth="1"/>
    <col min="14344" max="14344" width="17" style="124" customWidth="1"/>
    <col min="14345" max="14345" width="15.42578125" style="124" customWidth="1"/>
    <col min="14346" max="14347" width="15.140625" style="124" customWidth="1"/>
    <col min="14348" max="14592" width="9.140625" style="124"/>
    <col min="14593" max="14593" width="0" style="124" hidden="1" customWidth="1"/>
    <col min="14594" max="14594" width="5.140625" style="124" customWidth="1"/>
    <col min="14595" max="14595" width="25.85546875" style="124" customWidth="1"/>
    <col min="14596" max="14596" width="15.85546875" style="124" customWidth="1"/>
    <col min="14597" max="14597" width="14.5703125" style="124" customWidth="1"/>
    <col min="14598" max="14598" width="15" style="124" customWidth="1"/>
    <col min="14599" max="14599" width="11.140625" style="124" customWidth="1"/>
    <col min="14600" max="14600" width="17" style="124" customWidth="1"/>
    <col min="14601" max="14601" width="15.42578125" style="124" customWidth="1"/>
    <col min="14602" max="14603" width="15.140625" style="124" customWidth="1"/>
    <col min="14604" max="14848" width="9.140625" style="124"/>
    <col min="14849" max="14849" width="0" style="124" hidden="1" customWidth="1"/>
    <col min="14850" max="14850" width="5.140625" style="124" customWidth="1"/>
    <col min="14851" max="14851" width="25.85546875" style="124" customWidth="1"/>
    <col min="14852" max="14852" width="15.85546875" style="124" customWidth="1"/>
    <col min="14853" max="14853" width="14.5703125" style="124" customWidth="1"/>
    <col min="14854" max="14854" width="15" style="124" customWidth="1"/>
    <col min="14855" max="14855" width="11.140625" style="124" customWidth="1"/>
    <col min="14856" max="14856" width="17" style="124" customWidth="1"/>
    <col min="14857" max="14857" width="15.42578125" style="124" customWidth="1"/>
    <col min="14858" max="14859" width="15.140625" style="124" customWidth="1"/>
    <col min="14860" max="15104" width="9.140625" style="124"/>
    <col min="15105" max="15105" width="0" style="124" hidden="1" customWidth="1"/>
    <col min="15106" max="15106" width="5.140625" style="124" customWidth="1"/>
    <col min="15107" max="15107" width="25.85546875" style="124" customWidth="1"/>
    <col min="15108" max="15108" width="15.85546875" style="124" customWidth="1"/>
    <col min="15109" max="15109" width="14.5703125" style="124" customWidth="1"/>
    <col min="15110" max="15110" width="15" style="124" customWidth="1"/>
    <col min="15111" max="15111" width="11.140625" style="124" customWidth="1"/>
    <col min="15112" max="15112" width="17" style="124" customWidth="1"/>
    <col min="15113" max="15113" width="15.42578125" style="124" customWidth="1"/>
    <col min="15114" max="15115" width="15.140625" style="124" customWidth="1"/>
    <col min="15116" max="15360" width="9.140625" style="124"/>
    <col min="15361" max="15361" width="0" style="124" hidden="1" customWidth="1"/>
    <col min="15362" max="15362" width="5.140625" style="124" customWidth="1"/>
    <col min="15363" max="15363" width="25.85546875" style="124" customWidth="1"/>
    <col min="15364" max="15364" width="15.85546875" style="124" customWidth="1"/>
    <col min="15365" max="15365" width="14.5703125" style="124" customWidth="1"/>
    <col min="15366" max="15366" width="15" style="124" customWidth="1"/>
    <col min="15367" max="15367" width="11.140625" style="124" customWidth="1"/>
    <col min="15368" max="15368" width="17" style="124" customWidth="1"/>
    <col min="15369" max="15369" width="15.42578125" style="124" customWidth="1"/>
    <col min="15370" max="15371" width="15.140625" style="124" customWidth="1"/>
    <col min="15372" max="15616" width="9.140625" style="124"/>
    <col min="15617" max="15617" width="0" style="124" hidden="1" customWidth="1"/>
    <col min="15618" max="15618" width="5.140625" style="124" customWidth="1"/>
    <col min="15619" max="15619" width="25.85546875" style="124" customWidth="1"/>
    <col min="15620" max="15620" width="15.85546875" style="124" customWidth="1"/>
    <col min="15621" max="15621" width="14.5703125" style="124" customWidth="1"/>
    <col min="15622" max="15622" width="15" style="124" customWidth="1"/>
    <col min="15623" max="15623" width="11.140625" style="124" customWidth="1"/>
    <col min="15624" max="15624" width="17" style="124" customWidth="1"/>
    <col min="15625" max="15625" width="15.42578125" style="124" customWidth="1"/>
    <col min="15626" max="15627" width="15.140625" style="124" customWidth="1"/>
    <col min="15628" max="15872" width="9.140625" style="124"/>
    <col min="15873" max="15873" width="0" style="124" hidden="1" customWidth="1"/>
    <col min="15874" max="15874" width="5.140625" style="124" customWidth="1"/>
    <col min="15875" max="15875" width="25.85546875" style="124" customWidth="1"/>
    <col min="15876" max="15876" width="15.85546875" style="124" customWidth="1"/>
    <col min="15877" max="15877" width="14.5703125" style="124" customWidth="1"/>
    <col min="15878" max="15878" width="15" style="124" customWidth="1"/>
    <col min="15879" max="15879" width="11.140625" style="124" customWidth="1"/>
    <col min="15880" max="15880" width="17" style="124" customWidth="1"/>
    <col min="15881" max="15881" width="15.42578125" style="124" customWidth="1"/>
    <col min="15882" max="15883" width="15.140625" style="124" customWidth="1"/>
    <col min="15884" max="16128" width="9.140625" style="124"/>
    <col min="16129" max="16129" width="0" style="124" hidden="1" customWidth="1"/>
    <col min="16130" max="16130" width="5.140625" style="124" customWidth="1"/>
    <col min="16131" max="16131" width="25.85546875" style="124" customWidth="1"/>
    <col min="16132" max="16132" width="15.85546875" style="124" customWidth="1"/>
    <col min="16133" max="16133" width="14.5703125" style="124" customWidth="1"/>
    <col min="16134" max="16134" width="15" style="124" customWidth="1"/>
    <col min="16135" max="16135" width="11.140625" style="124" customWidth="1"/>
    <col min="16136" max="16136" width="17" style="124" customWidth="1"/>
    <col min="16137" max="16137" width="15.42578125" style="124" customWidth="1"/>
    <col min="16138" max="16139" width="15.140625" style="124" customWidth="1"/>
    <col min="16140" max="16384" width="9.140625" style="124"/>
  </cols>
  <sheetData>
    <row r="1" spans="2:14" ht="24" customHeight="1">
      <c r="B1" s="520" t="s">
        <v>38</v>
      </c>
      <c r="C1" s="520"/>
      <c r="D1" s="520"/>
      <c r="E1" s="520"/>
      <c r="F1" s="520"/>
      <c r="G1" s="520"/>
      <c r="H1" s="520"/>
      <c r="I1" s="520"/>
      <c r="J1" s="520"/>
      <c r="K1" s="520"/>
    </row>
    <row r="2" spans="2:14" ht="24" customHeight="1">
      <c r="B2" s="520" t="s">
        <v>283</v>
      </c>
      <c r="C2" s="520"/>
      <c r="D2" s="520"/>
      <c r="E2" s="520"/>
      <c r="F2" s="520"/>
      <c r="G2" s="520"/>
      <c r="H2" s="520"/>
      <c r="I2" s="520"/>
      <c r="J2" s="520"/>
      <c r="K2" s="520"/>
    </row>
    <row r="3" spans="2:14" ht="42" customHeight="1">
      <c r="B3" s="521" t="s">
        <v>129</v>
      </c>
      <c r="C3" s="521"/>
      <c r="D3" s="521"/>
      <c r="E3" s="521"/>
      <c r="F3" s="521"/>
      <c r="G3" s="521"/>
      <c r="H3" s="521"/>
      <c r="I3" s="521"/>
      <c r="J3" s="521"/>
      <c r="K3" s="521"/>
    </row>
    <row r="4" spans="2:14" ht="27.75" customHeight="1">
      <c r="B4" s="447"/>
      <c r="C4" s="448"/>
      <c r="D4" s="522" t="s">
        <v>284</v>
      </c>
      <c r="E4" s="522"/>
      <c r="F4" s="522"/>
      <c r="G4" s="522"/>
      <c r="H4" s="522"/>
      <c r="I4" s="522"/>
      <c r="J4" s="448"/>
      <c r="K4" s="447"/>
    </row>
    <row r="5" spans="2:14" ht="14.25">
      <c r="B5" s="447"/>
      <c r="C5" s="447"/>
      <c r="D5" s="447"/>
      <c r="E5" s="447"/>
      <c r="F5" s="447"/>
      <c r="G5" s="447"/>
      <c r="H5" s="447"/>
      <c r="I5" s="447"/>
      <c r="J5" s="447"/>
      <c r="K5" s="447"/>
    </row>
    <row r="6" spans="2:14" s="125" customFormat="1" ht="89.25" customHeight="1">
      <c r="B6" s="449" t="s">
        <v>3</v>
      </c>
      <c r="C6" s="450" t="s">
        <v>130</v>
      </c>
      <c r="D6" s="450" t="s">
        <v>131</v>
      </c>
      <c r="E6" s="450" t="s">
        <v>230</v>
      </c>
      <c r="F6" s="450" t="s">
        <v>132</v>
      </c>
      <c r="G6" s="450" t="s">
        <v>231</v>
      </c>
      <c r="H6" s="450" t="s">
        <v>232</v>
      </c>
      <c r="I6" s="450" t="s">
        <v>233</v>
      </c>
      <c r="J6" s="450" t="s">
        <v>234</v>
      </c>
      <c r="K6" s="450" t="s">
        <v>133</v>
      </c>
    </row>
    <row r="7" spans="2:14" ht="29.25" customHeight="1">
      <c r="B7" s="449">
        <v>1</v>
      </c>
      <c r="C7" s="451" t="s">
        <v>277</v>
      </c>
      <c r="D7" s="451">
        <v>55.7</v>
      </c>
      <c r="E7" s="452" t="s">
        <v>285</v>
      </c>
      <c r="F7" s="451" t="s">
        <v>286</v>
      </c>
      <c r="G7" s="453"/>
      <c r="H7" s="453">
        <v>30</v>
      </c>
      <c r="I7" s="453">
        <v>20</v>
      </c>
      <c r="J7" s="453">
        <f>+G7+H7-I7</f>
        <v>10</v>
      </c>
      <c r="K7" s="451"/>
      <c r="L7" s="289"/>
      <c r="M7" s="290"/>
    </row>
    <row r="8" spans="2:14" ht="45" customHeight="1">
      <c r="B8" s="449">
        <v>2</v>
      </c>
      <c r="C8" s="451"/>
      <c r="D8" s="451"/>
      <c r="E8" s="452"/>
      <c r="F8" s="451"/>
      <c r="G8" s="453"/>
      <c r="H8" s="453"/>
      <c r="I8" s="453"/>
      <c r="J8" s="453">
        <f>+G8+H8-I8</f>
        <v>0</v>
      </c>
      <c r="K8" s="451"/>
      <c r="L8" s="517"/>
      <c r="M8" s="518"/>
      <c r="N8" s="518"/>
    </row>
    <row r="9" spans="2:14" ht="29.25" customHeight="1">
      <c r="B9" s="449">
        <v>3</v>
      </c>
      <c r="C9" s="451"/>
      <c r="D9" s="451"/>
      <c r="E9" s="451"/>
      <c r="F9" s="451"/>
      <c r="G9" s="453"/>
      <c r="H9" s="453"/>
      <c r="I9" s="453"/>
      <c r="J9" s="453">
        <f t="shared" ref="J9:J12" si="0">+G9+H9-I9</f>
        <v>0</v>
      </c>
      <c r="K9" s="451"/>
    </row>
    <row r="10" spans="2:14" ht="29.25" customHeight="1">
      <c r="B10" s="449">
        <v>4</v>
      </c>
      <c r="C10" s="451"/>
      <c r="D10" s="451"/>
      <c r="E10" s="451"/>
      <c r="F10" s="451"/>
      <c r="G10" s="453"/>
      <c r="H10" s="453"/>
      <c r="I10" s="453"/>
      <c r="J10" s="453">
        <f t="shared" si="0"/>
        <v>0</v>
      </c>
      <c r="K10" s="451"/>
    </row>
    <row r="11" spans="2:14" ht="29.25" customHeight="1">
      <c r="B11" s="449">
        <v>5</v>
      </c>
      <c r="C11" s="451"/>
      <c r="D11" s="451"/>
      <c r="E11" s="451"/>
      <c r="F11" s="451"/>
      <c r="G11" s="453"/>
      <c r="H11" s="453"/>
      <c r="I11" s="453"/>
      <c r="J11" s="453">
        <f t="shared" si="0"/>
        <v>0</v>
      </c>
      <c r="K11" s="451"/>
    </row>
    <row r="12" spans="2:14" ht="29.25" customHeight="1">
      <c r="B12" s="449">
        <v>6</v>
      </c>
      <c r="C12" s="451"/>
      <c r="D12" s="451"/>
      <c r="E12" s="451"/>
      <c r="F12" s="451"/>
      <c r="G12" s="453"/>
      <c r="H12" s="453"/>
      <c r="I12" s="453"/>
      <c r="J12" s="453">
        <f t="shared" si="0"/>
        <v>0</v>
      </c>
      <c r="K12" s="451"/>
    </row>
    <row r="13" spans="2:14" ht="29.25" customHeight="1">
      <c r="B13" s="449">
        <v>7</v>
      </c>
      <c r="C13" s="451"/>
      <c r="D13" s="451"/>
      <c r="E13" s="451"/>
      <c r="F13" s="451"/>
      <c r="G13" s="453"/>
      <c r="H13" s="453"/>
      <c r="I13" s="453"/>
      <c r="J13" s="453">
        <f t="shared" ref="J13" si="1">+G13+H13-I13</f>
        <v>0</v>
      </c>
      <c r="K13" s="451"/>
    </row>
    <row r="14" spans="2:14" ht="29.25" customHeight="1">
      <c r="B14" s="449">
        <v>8</v>
      </c>
      <c r="C14" s="451"/>
      <c r="D14" s="451"/>
      <c r="E14" s="451"/>
      <c r="F14" s="451"/>
      <c r="G14" s="453">
        <f>SUM(G7:G13)</f>
        <v>0</v>
      </c>
      <c r="H14" s="453">
        <f>SUM(H7:H13)</f>
        <v>30</v>
      </c>
      <c r="I14" s="453">
        <f t="shared" ref="I14" si="2">SUM(I7:I13)</f>
        <v>20</v>
      </c>
      <c r="J14" s="453">
        <f>+G14+H14-I14</f>
        <v>10</v>
      </c>
      <c r="K14" s="451"/>
    </row>
    <row r="15" spans="2:14" s="126" customFormat="1" ht="18" customHeight="1">
      <c r="B15" s="454"/>
      <c r="C15" s="454"/>
      <c r="D15" s="454"/>
      <c r="E15" s="454"/>
      <c r="F15" s="454"/>
      <c r="G15" s="454"/>
      <c r="H15" s="454"/>
      <c r="I15" s="454"/>
      <c r="J15" s="454"/>
      <c r="K15" s="454"/>
    </row>
    <row r="16" spans="2:14" ht="17.25" customHeight="1">
      <c r="B16" s="454"/>
      <c r="C16" s="454"/>
      <c r="D16" s="454"/>
      <c r="E16" s="454"/>
      <c r="F16" s="454"/>
      <c r="G16" s="454"/>
      <c r="H16" s="454"/>
      <c r="I16" s="454"/>
      <c r="J16" s="454"/>
      <c r="K16" s="454"/>
    </row>
    <row r="17" spans="2:11" s="127" customFormat="1" ht="24" customHeight="1">
      <c r="B17" s="455"/>
      <c r="C17" s="455" t="s">
        <v>2</v>
      </c>
      <c r="D17" s="455"/>
      <c r="E17" s="455"/>
      <c r="F17" s="455"/>
      <c r="G17" s="456"/>
      <c r="H17" s="519" t="s">
        <v>280</v>
      </c>
      <c r="I17" s="519"/>
      <c r="J17" s="455"/>
      <c r="K17" s="455"/>
    </row>
    <row r="18" spans="2:11" s="127" customFormat="1" ht="18" customHeight="1">
      <c r="B18" s="455"/>
      <c r="C18" s="455"/>
      <c r="D18" s="455"/>
      <c r="E18" s="455"/>
      <c r="F18" s="455"/>
      <c r="G18" s="457"/>
      <c r="H18" s="457"/>
      <c r="I18" s="455"/>
      <c r="J18" s="455"/>
      <c r="K18" s="455"/>
    </row>
    <row r="19" spans="2:11" s="127" customFormat="1" ht="21.75" customHeight="1">
      <c r="B19" s="455"/>
      <c r="C19" s="458" t="s">
        <v>6</v>
      </c>
      <c r="D19" s="459"/>
      <c r="E19" s="459"/>
      <c r="F19" s="455"/>
      <c r="G19" s="456"/>
      <c r="H19" s="519" t="s">
        <v>281</v>
      </c>
      <c r="I19" s="519"/>
      <c r="J19" s="455"/>
      <c r="K19" s="455"/>
    </row>
    <row r="20" spans="2:11" ht="14.25">
      <c r="B20" s="447"/>
      <c r="C20" s="447"/>
      <c r="D20" s="447"/>
      <c r="E20" s="460" t="s">
        <v>1</v>
      </c>
      <c r="F20" s="447"/>
      <c r="G20" s="454"/>
      <c r="H20" s="454"/>
      <c r="I20" s="447"/>
      <c r="J20" s="447"/>
      <c r="K20" s="447"/>
    </row>
    <row r="21" spans="2:11" ht="24" customHeight="1">
      <c r="B21" s="447"/>
      <c r="C21" s="447"/>
      <c r="D21" s="447"/>
      <c r="E21" s="447"/>
      <c r="F21" s="447"/>
      <c r="G21" s="454"/>
      <c r="H21" s="454"/>
      <c r="I21" s="447"/>
      <c r="J21" s="447"/>
      <c r="K21" s="447"/>
    </row>
  </sheetData>
  <mergeCells count="7">
    <mergeCell ref="L8:N8"/>
    <mergeCell ref="H17:I17"/>
    <mergeCell ref="H19:I19"/>
    <mergeCell ref="B1:K1"/>
    <mergeCell ref="B2:K2"/>
    <mergeCell ref="B3:K3"/>
    <mergeCell ref="D4:I4"/>
  </mergeCells>
  <pageMargins left="0.2" right="0.2" top="0.27" bottom="0.35" header="0.19" footer="0.19"/>
  <pageSetup paperSize="9" scale="85" orientation="landscape" r:id="rId1"/>
  <headerFooter alignWithMargins="0"/>
  <rowBreaks count="3" manualBreakCount="3">
    <brk id="21" max="10" man="1"/>
    <brk id="29" max="10" man="1"/>
    <brk id="30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Ekamutner ev caxser</vt:lpstr>
      <vt:lpstr>Dramakan hosqer</vt:lpstr>
      <vt:lpstr>Ekamutneri hamematakan</vt:lpstr>
      <vt:lpstr>Dramakani hamematakan</vt:lpstr>
      <vt:lpstr>Deb. ev kreditor</vt:lpstr>
      <vt:lpstr>Ashkhatavardz</vt:lpstr>
      <vt:lpstr>Komunal </vt:lpstr>
      <vt:lpstr>Vardzakalutyun</vt:lpstr>
      <vt:lpstr>Лист1</vt:lpstr>
      <vt:lpstr>Ashkhatavardz!Print_Area</vt:lpstr>
      <vt:lpstr>'Deb. ev kreditor'!Print_Area</vt:lpstr>
      <vt:lpstr>'Dramakan hosqer'!Print_Area</vt:lpstr>
      <vt:lpstr>'Dramakani hamematakan'!Print_Area</vt:lpstr>
      <vt:lpstr>'Ekamutner ev caxser'!Print_Area</vt:lpstr>
      <vt:lpstr>'Ekamutneri hamematakan'!Print_Area</vt:lpstr>
      <vt:lpstr>'Komunal '!Print_Area</vt:lpstr>
      <vt:lpstr>Vardzakalutyun!Print_Area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Rosa Abrahamyan</cp:lastModifiedBy>
  <cp:lastPrinted>2019-11-18T09:07:23Z</cp:lastPrinted>
  <dcterms:created xsi:type="dcterms:W3CDTF">1996-10-14T23:33:28Z</dcterms:created>
  <dcterms:modified xsi:type="dcterms:W3CDTF">2019-11-22T07:04:27Z</dcterms:modified>
</cp:coreProperties>
</file>